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ome2017imac/Documents/Docs - UMC/Congregational Development/Vital Congregations/Vital Congregational Anaylsis/Analytical Tools v7.0/"/>
    </mc:Choice>
  </mc:AlternateContent>
  <xr:revisionPtr revIDLastSave="0" documentId="13_ncr:1_{23D3905F-D9C7-1D42-8385-E3F708C4C1C0}" xr6:coauthVersionLast="47" xr6:coauthVersionMax="47" xr10:uidLastSave="{00000000-0000-0000-0000-000000000000}"/>
  <bookViews>
    <workbookView xWindow="0" yWindow="500" windowWidth="38400" windowHeight="19380" xr2:uid="{00000000-000D-0000-FFFF-FFFF00000000}"/>
  </bookViews>
  <sheets>
    <sheet name="Sheet 1 - Measuring Financial 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9" i="1"/>
  <c r="L9" i="1"/>
  <c r="N9" i="1"/>
  <c r="R9" i="1" s="1"/>
  <c r="I10" i="1"/>
  <c r="L10" i="1"/>
  <c r="N10" i="1"/>
  <c r="I11" i="1"/>
  <c r="L11" i="1"/>
  <c r="N11" i="1"/>
  <c r="I12" i="1"/>
  <c r="L12" i="1"/>
  <c r="N12" i="1"/>
  <c r="R12" i="1" s="1"/>
  <c r="I13" i="1"/>
  <c r="L13" i="1"/>
  <c r="N13" i="1"/>
  <c r="R13" i="1" s="1"/>
  <c r="I14" i="1"/>
  <c r="R14" i="1" s="1"/>
  <c r="L14" i="1"/>
  <c r="N14" i="1"/>
  <c r="I15" i="1"/>
  <c r="L15" i="1"/>
  <c r="N15" i="1"/>
  <c r="I16" i="1"/>
  <c r="L16" i="1"/>
  <c r="N16" i="1"/>
  <c r="R16" i="1" s="1"/>
  <c r="I17" i="1"/>
  <c r="L17" i="1"/>
  <c r="N17" i="1"/>
  <c r="R17" i="1" s="1"/>
  <c r="I18" i="1"/>
  <c r="R18" i="1" s="1"/>
  <c r="L18" i="1"/>
  <c r="N18" i="1"/>
  <c r="I19" i="1"/>
  <c r="L19" i="1"/>
  <c r="N19" i="1"/>
  <c r="AU19" i="1"/>
  <c r="AS19" i="1"/>
  <c r="AQ19" i="1"/>
  <c r="AO19" i="1"/>
  <c r="AH19" i="1"/>
  <c r="AD19" i="1"/>
  <c r="U19" i="1"/>
  <c r="Q19" i="1"/>
  <c r="AU18" i="1"/>
  <c r="AS18" i="1"/>
  <c r="AQ18" i="1"/>
  <c r="AO18" i="1"/>
  <c r="AH18" i="1"/>
  <c r="AD18" i="1"/>
  <c r="U18" i="1"/>
  <c r="Q18" i="1"/>
  <c r="AU17" i="1"/>
  <c r="AS17" i="1"/>
  <c r="AQ17" i="1"/>
  <c r="AO17" i="1"/>
  <c r="AH17" i="1"/>
  <c r="AD17" i="1"/>
  <c r="U17" i="1"/>
  <c r="Q17" i="1"/>
  <c r="AU16" i="1"/>
  <c r="AS16" i="1"/>
  <c r="AQ16" i="1"/>
  <c r="AO16" i="1"/>
  <c r="AH16" i="1"/>
  <c r="AD16" i="1"/>
  <c r="U16" i="1"/>
  <c r="Q16" i="1"/>
  <c r="AU15" i="1"/>
  <c r="AS15" i="1"/>
  <c r="AQ15" i="1"/>
  <c r="AO15" i="1"/>
  <c r="AH15" i="1"/>
  <c r="AD15" i="1"/>
  <c r="U15" i="1"/>
  <c r="Q15" i="1"/>
  <c r="AU14" i="1"/>
  <c r="AS14" i="1"/>
  <c r="AQ14" i="1"/>
  <c r="AO14" i="1"/>
  <c r="AH14" i="1"/>
  <c r="AD14" i="1"/>
  <c r="U14" i="1"/>
  <c r="Q14" i="1"/>
  <c r="AU13" i="1"/>
  <c r="AS13" i="1"/>
  <c r="AQ13" i="1"/>
  <c r="AO13" i="1"/>
  <c r="AH13" i="1"/>
  <c r="AD13" i="1"/>
  <c r="U13" i="1"/>
  <c r="Q13" i="1"/>
  <c r="AU12" i="1"/>
  <c r="AS12" i="1"/>
  <c r="AQ12" i="1"/>
  <c r="AO12" i="1"/>
  <c r="AH12" i="1"/>
  <c r="AD12" i="1"/>
  <c r="U12" i="1"/>
  <c r="Q12" i="1"/>
  <c r="AU11" i="1"/>
  <c r="AS11" i="1"/>
  <c r="AQ11" i="1"/>
  <c r="AO11" i="1"/>
  <c r="AH11" i="1"/>
  <c r="AD11" i="1"/>
  <c r="U11" i="1"/>
  <c r="Q11" i="1"/>
  <c r="AU10" i="1"/>
  <c r="AS10" i="1"/>
  <c r="AQ10" i="1"/>
  <c r="AO10" i="1"/>
  <c r="AH10" i="1"/>
  <c r="AD10" i="1"/>
  <c r="U10" i="1"/>
  <c r="Q10" i="1"/>
  <c r="R10" i="1" s="1"/>
  <c r="AU9" i="1"/>
  <c r="AS9" i="1"/>
  <c r="AQ9" i="1"/>
  <c r="AO9" i="1"/>
  <c r="AH9" i="1"/>
  <c r="AD9" i="1"/>
  <c r="U9" i="1"/>
  <c r="Q9" i="1"/>
  <c r="AU8" i="1"/>
  <c r="AS8" i="1"/>
  <c r="AQ8" i="1"/>
  <c r="AO8" i="1"/>
  <c r="AH8" i="1"/>
  <c r="AD8" i="1"/>
  <c r="U8" i="1"/>
  <c r="Q8" i="1"/>
  <c r="N8" i="1"/>
  <c r="L8" i="1"/>
  <c r="I8" i="1"/>
  <c r="R8" i="1" s="1"/>
  <c r="AU7" i="1"/>
  <c r="AS7" i="1"/>
  <c r="AQ7" i="1"/>
  <c r="AO7" i="1"/>
  <c r="AH7" i="1"/>
  <c r="AD7" i="1"/>
  <c r="U7" i="1"/>
  <c r="Q7" i="1"/>
  <c r="N7" i="1"/>
  <c r="L7" i="1"/>
  <c r="I7" i="1"/>
  <c r="AU6" i="1"/>
  <c r="AS6" i="1"/>
  <c r="AQ6" i="1"/>
  <c r="AO6" i="1"/>
  <c r="AH6" i="1"/>
  <c r="AD6" i="1"/>
  <c r="U6" i="1"/>
  <c r="Q6" i="1"/>
  <c r="N6" i="1"/>
  <c r="L6" i="1"/>
  <c r="I6" i="1"/>
  <c r="AU5" i="1"/>
  <c r="AS5" i="1"/>
  <c r="AQ5" i="1"/>
  <c r="AO5" i="1"/>
  <c r="AH5" i="1"/>
  <c r="AD5" i="1"/>
  <c r="U5" i="1"/>
  <c r="Q5" i="1"/>
  <c r="N5" i="1"/>
  <c r="L5" i="1"/>
  <c r="AU4" i="1"/>
  <c r="AS4" i="1"/>
  <c r="AQ4" i="1"/>
  <c r="AO4" i="1"/>
  <c r="AH4" i="1"/>
  <c r="AD4" i="1"/>
  <c r="U4" i="1"/>
  <c r="Q4" i="1"/>
  <c r="N4" i="1"/>
  <c r="L4" i="1"/>
  <c r="I4" i="1"/>
  <c r="AU3" i="1"/>
  <c r="AS3" i="1"/>
  <c r="AQ3" i="1"/>
  <c r="AO3" i="1"/>
  <c r="AH3" i="1"/>
  <c r="AD3" i="1"/>
  <c r="U3" i="1"/>
  <c r="Q3" i="1"/>
  <c r="N3" i="1"/>
  <c r="L3" i="1"/>
  <c r="I3" i="1"/>
  <c r="AV7" i="1" l="1"/>
  <c r="AV3" i="1"/>
  <c r="AV6" i="1"/>
  <c r="AX6" i="1" s="1"/>
  <c r="AV8" i="1"/>
  <c r="AX8" i="1" s="1"/>
  <c r="AV5" i="1"/>
  <c r="AV18" i="1"/>
  <c r="AV19" i="1"/>
  <c r="AV9" i="1"/>
  <c r="AX9" i="1" s="1"/>
  <c r="AV11" i="1"/>
  <c r="AV13" i="1"/>
  <c r="AV15" i="1"/>
  <c r="R15" i="1"/>
  <c r="AV16" i="1"/>
  <c r="AX16" i="1" s="1"/>
  <c r="AV17" i="1"/>
  <c r="AX17" i="1" s="1"/>
  <c r="R11" i="1"/>
  <c r="AV12" i="1"/>
  <c r="AX12" i="1" s="1"/>
  <c r="R19" i="1"/>
  <c r="AX19" i="1" s="1"/>
  <c r="AV10" i="1"/>
  <c r="AX10" i="1" s="1"/>
  <c r="AV14" i="1"/>
  <c r="AX14" i="1" s="1"/>
  <c r="R7" i="1"/>
  <c r="R6" i="1"/>
  <c r="R5" i="1"/>
  <c r="R4" i="1"/>
  <c r="AV4" i="1"/>
  <c r="R3" i="1"/>
  <c r="AX18" i="1"/>
  <c r="AX13" i="1"/>
  <c r="AX7" i="1" l="1"/>
  <c r="AX3" i="1"/>
  <c r="AX5" i="1"/>
  <c r="AX11" i="1"/>
  <c r="AX15" i="1"/>
  <c r="AX4" i="1"/>
</calcChain>
</file>

<file path=xl/sharedStrings.xml><?xml version="1.0" encoding="utf-8"?>
<sst xmlns="http://schemas.openxmlformats.org/spreadsheetml/2006/main" count="83" uniqueCount="66">
  <si>
    <t>Measuring Financial Sustainability and Congregational Vitality</t>
  </si>
  <si>
    <t>Plot ID</t>
  </si>
  <si>
    <t>Property Insurance Owed Last Year ($)</t>
  </si>
  <si>
    <t>Property Insurance Paid Last Year ($)</t>
  </si>
  <si>
    <t>Pension and Health Insurance Owed Last Year ($)</t>
  </si>
  <si>
    <t>Pension and Health Insurance Paid Last Year ($)</t>
  </si>
  <si>
    <t>Apportionment Owed Last    Year ($)        (Stat 28a, 28b)</t>
  </si>
  <si>
    <t>Apportionment Paid Last    Year ($)       (Stat 29a, 29b)</t>
  </si>
  <si>
    <t>Factor for Cost of UMC Ministry</t>
  </si>
  <si>
    <t>Total Income for Annual Budget/Spending Plan ($)        (Stat 52)</t>
  </si>
  <si>
    <t>Largest Single Income Source Last Year ($)</t>
  </si>
  <si>
    <t>Factor for Largest Income Source; Less Than 10%of Total Income is Ideal</t>
  </si>
  <si>
    <t>Total Amount Paid on All Expenditures Last Year ($)  (Stat 50)</t>
  </si>
  <si>
    <t>Factor For Money Spent Versus Total Income Ratio</t>
  </si>
  <si>
    <t>Market Value of Land, Buildings, Vehicles, &amp; Equipment ($)(Stat 24)</t>
  </si>
  <si>
    <t>Amount Paid on Capital Expenditures ($) (Stat 49)    Goal 1.5% of market value</t>
  </si>
  <si>
    <t>Factor For Capital Improvements</t>
  </si>
  <si>
    <t>Overall Financial Sustainability Factor</t>
  </si>
  <si>
    <t>People Praying Communally Average per Week</t>
  </si>
  <si>
    <t>Factor for Communal Prayer;        Ideal is 15% of In-person Worship Attendance (Stat 7)</t>
  </si>
  <si>
    <t>In-person Worship Attendance Last Year (Stat 7)</t>
  </si>
  <si>
    <t>Online Worship Attendance Last Year (Stat 7a)</t>
  </si>
  <si>
    <t>In-person Worship Attendance Two Years Ago      (Stat 7)</t>
  </si>
  <si>
    <t>Online Worship Attendance Two Years Ago      (Stat 7a)</t>
  </si>
  <si>
    <t>In-person Worship Attendance Three Years Ago (Stat 7)</t>
  </si>
  <si>
    <t>Online Worship Attendance Three Years Ago (Stat 7a)</t>
  </si>
  <si>
    <t>In-person Worship Attendance Four Years Ago      (Stat 7)</t>
  </si>
  <si>
    <t>Online Worship Attendance Four Years Ago      (Stat 7a)</t>
  </si>
  <si>
    <t>Total Number Baptisms Last Year (Stat 8)</t>
  </si>
  <si>
    <t>Total Number Baptisms Two Years Ago   (Stat 8)</t>
  </si>
  <si>
    <t>Total Number Baptisms Three Years Ago (Stat 8)</t>
  </si>
  <si>
    <t xml:space="preserve">Factor for Baptisms 5% In-person Worship Attendance (Stat 7) is Excellent      </t>
  </si>
  <si>
    <t>Confirmation Professions of Faith Last Year        (Stat 2a)</t>
  </si>
  <si>
    <t>Other Professions of Faith Last Year        (Stat 2b)</t>
  </si>
  <si>
    <t>Confirmation Professions of Faith Two Years Ago      (Stat 2a)</t>
  </si>
  <si>
    <t>Other Professions of Faith Two Years Ago      (Stat 2b)</t>
  </si>
  <si>
    <t>Confirmation Professions of Faith Three Years Ago        (Stat 2a)</t>
  </si>
  <si>
    <t>Other Professions of Faith Three Years Ago        (Stat 2b)</t>
  </si>
  <si>
    <t>Factor for Total Professions of Faith (Stat 2a+2b)   5% In-person Worship Attendance (Stat 7) is Excellent</t>
  </si>
  <si>
    <t>Factor for Total Christian Formation Group Participants  50% 0f In-person Worship Attendance (Stat 7) is Excellent</t>
  </si>
  <si>
    <t>Total Mission Giving Last Year excluding apportionments (Total of Stats 18b,19b,30,31,32,33,34,35,36,37, &amp; 38)</t>
  </si>
  <si>
    <t>Factor for Mission Giving           10% of Income Received is Excellent</t>
  </si>
  <si>
    <t>Weekly Average People Sent Out in Mission &amp; Justice Last Year (Total Stats 20b,22)</t>
  </si>
  <si>
    <t>Factor for People Sent Out in Mission &amp; Justice     10% of In-person Worship Attendance (Stat 7) is Excellent</t>
  </si>
  <si>
    <t>Overall Spiritual Vitality Factor</t>
  </si>
  <si>
    <t>Combined Financial Sustainability and Spiritual Vitality Factor</t>
  </si>
  <si>
    <t>Year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</si>
  <si>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</si>
  <si>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</si>
  <si>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</si>
  <si>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</si>
  <si>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</si>
  <si>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</si>
  <si>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</si>
  <si>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</si>
  <si>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</si>
  <si>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</si>
  <si>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</si>
  <si>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</si>
  <si>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</si>
  <si>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</si>
  <si>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</si>
  <si>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</si>
  <si>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</si>
  <si>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 xml:space="preserve">Weekly Average Christian Formation Group Participants  </t>
  </si>
  <si>
    <t>Factor for Total Worship Attendance (Stat 7+7a) Trend            5% Growth is Excellent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</si>
</sst>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indexed="8"/>
      <name val="Helvetica"/>
    </font>
    <font>
      <b/>
      <u/>
      <sz val="10"/>
      <color indexed="8"/>
      <name val="Helvetica"/>
    </font>
    <font>
      <b/>
      <sz val="11"/>
      <color indexed="8"/>
      <name val="Helvetica Neue"/>
    </font>
    <font>
      <sz val="10"/>
      <color indexed="8"/>
      <name val="Helvetica"/>
    </font>
    <font>
      <b/>
      <u/>
      <sz val="10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5"/>
      </right>
      <top style="thin">
        <color indexed="8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0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9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19"/>
      </top>
      <bottom style="thin">
        <color indexed="19"/>
      </bottom>
      <diagonal/>
    </border>
    <border>
      <left style="thin">
        <color indexed="15"/>
      </left>
      <right style="thin">
        <color indexed="15"/>
      </right>
      <top style="thin">
        <color indexed="19"/>
      </top>
      <bottom style="thin">
        <color indexed="15"/>
      </bottom>
      <diagonal/>
    </border>
    <border>
      <left style="thin">
        <color indexed="15"/>
      </left>
      <right style="thin">
        <color indexed="8"/>
      </right>
      <top style="thin">
        <color indexed="19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1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5"/>
      </bottom>
      <diagonal/>
    </border>
    <border>
      <left style="thin">
        <color indexed="19"/>
      </left>
      <right style="thin">
        <color indexed="15"/>
      </right>
      <top style="thin">
        <color indexed="11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8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2" fillId="4" borderId="2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9" fontId="3" fillId="6" borderId="4" xfId="0" applyNumberFormat="1" applyFont="1" applyFill="1" applyBorder="1" applyAlignment="1">
      <alignment horizontal="center" vertical="center" wrapText="1" readingOrder="1"/>
    </xf>
    <xf numFmtId="49" fontId="3" fillId="3" borderId="4" xfId="0" applyNumberFormat="1" applyFont="1" applyFill="1" applyBorder="1" applyAlignment="1">
      <alignment horizontal="center" vertical="center" wrapText="1" readingOrder="1"/>
    </xf>
    <xf numFmtId="49" fontId="3" fillId="6" borderId="5" xfId="0" applyNumberFormat="1" applyFont="1" applyFill="1" applyBorder="1" applyAlignment="1">
      <alignment horizontal="center" vertical="center" wrapText="1" readingOrder="1"/>
    </xf>
    <xf numFmtId="49" fontId="3" fillId="6" borderId="6" xfId="0" applyNumberFormat="1" applyFont="1" applyFill="1" applyBorder="1" applyAlignment="1">
      <alignment horizontal="center" vertical="center" wrapText="1" readingOrder="1"/>
    </xf>
    <xf numFmtId="49" fontId="3" fillId="4" borderId="4" xfId="0" applyNumberFormat="1" applyFont="1" applyFill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center" vertical="center" wrapText="1" readingOrder="1"/>
    </xf>
    <xf numFmtId="49" fontId="4" fillId="7" borderId="4" xfId="0" applyNumberFormat="1" applyFont="1" applyFill="1" applyBorder="1" applyAlignment="1">
      <alignment horizontal="center" vertical="center" wrapText="1" readingOrder="1"/>
    </xf>
    <xf numFmtId="49" fontId="5" fillId="8" borderId="7" xfId="0" applyNumberFormat="1" applyFont="1" applyFill="1" applyBorder="1" applyAlignment="1">
      <alignment vertical="center" wrapText="1"/>
    </xf>
    <xf numFmtId="164" fontId="0" fillId="7" borderId="7" xfId="0" applyNumberFormat="1" applyFont="1" applyFill="1" applyBorder="1" applyAlignment="1">
      <alignment horizontal="center" vertical="center" wrapText="1"/>
    </xf>
    <xf numFmtId="164" fontId="0" fillId="7" borderId="8" xfId="0" applyNumberFormat="1" applyFont="1" applyFill="1" applyBorder="1" applyAlignment="1">
      <alignment horizontal="center" vertical="center" wrapText="1"/>
    </xf>
    <xf numFmtId="164" fontId="6" fillId="9" borderId="9" xfId="0" applyNumberFormat="1" applyFont="1" applyFill="1" applyBorder="1" applyAlignment="1">
      <alignment horizontal="center" vertical="center" wrapText="1" readingOrder="1"/>
    </xf>
    <xf numFmtId="164" fontId="6" fillId="9" borderId="10" xfId="0" applyNumberFormat="1" applyFont="1" applyFill="1" applyBorder="1" applyAlignment="1">
      <alignment horizontal="center" vertical="center" wrapText="1" readingOrder="1"/>
    </xf>
    <xf numFmtId="164" fontId="0" fillId="9" borderId="12" xfId="0" applyNumberFormat="1" applyFont="1" applyFill="1" applyBorder="1" applyAlignment="1">
      <alignment horizontal="center" vertical="center" wrapText="1"/>
    </xf>
    <xf numFmtId="164" fontId="0" fillId="7" borderId="12" xfId="0" applyNumberFormat="1" applyFont="1" applyFill="1" applyBorder="1" applyAlignment="1">
      <alignment horizontal="center" vertical="center" wrapText="1"/>
    </xf>
    <xf numFmtId="164" fontId="6" fillId="9" borderId="14" xfId="0" applyNumberFormat="1" applyFont="1" applyFill="1" applyBorder="1" applyAlignment="1">
      <alignment horizontal="center" vertical="center" wrapText="1" readingOrder="1"/>
    </xf>
    <xf numFmtId="2" fontId="0" fillId="5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 readingOrder="1"/>
    </xf>
    <xf numFmtId="0" fontId="0" fillId="7" borderId="7" xfId="0" applyNumberFormat="1" applyFont="1" applyFill="1" applyBorder="1" applyAlignment="1">
      <alignment horizontal="center" vertical="center" wrapText="1"/>
    </xf>
    <xf numFmtId="0" fontId="0" fillId="7" borderId="21" xfId="0" applyNumberFormat="1" applyFont="1" applyFill="1" applyBorder="1" applyAlignment="1">
      <alignment horizontal="center" vertical="center" wrapText="1"/>
    </xf>
    <xf numFmtId="0" fontId="0" fillId="7" borderId="22" xfId="0" applyNumberFormat="1" applyFont="1" applyFill="1" applyBorder="1" applyAlignment="1">
      <alignment horizontal="center" vertical="center" wrapText="1"/>
    </xf>
    <xf numFmtId="0" fontId="6" fillId="9" borderId="14" xfId="0" applyNumberFormat="1" applyFont="1" applyFill="1" applyBorder="1" applyAlignment="1">
      <alignment horizontal="center" vertical="center" wrapText="1" readingOrder="1"/>
    </xf>
    <xf numFmtId="0" fontId="6" fillId="7" borderId="23" xfId="0" applyNumberFormat="1" applyFont="1" applyFill="1" applyBorder="1" applyAlignment="1">
      <alignment horizontal="center" vertical="center" wrapText="1" readingOrder="1"/>
    </xf>
    <xf numFmtId="1" fontId="0" fillId="7" borderId="8" xfId="0" applyNumberFormat="1" applyFont="1" applyFill="1" applyBorder="1" applyAlignment="1">
      <alignment horizontal="center" vertical="center" wrapText="1"/>
    </xf>
    <xf numFmtId="0" fontId="6" fillId="9" borderId="25" xfId="0" applyNumberFormat="1" applyFont="1" applyFill="1" applyBorder="1" applyAlignment="1">
      <alignment horizontal="center" vertical="center" wrapText="1" readingOrder="1"/>
    </xf>
    <xf numFmtId="3" fontId="0" fillId="7" borderId="7" xfId="0" applyNumberFormat="1" applyFont="1" applyFill="1" applyBorder="1" applyAlignment="1">
      <alignment horizontal="center" vertical="center" wrapText="1"/>
    </xf>
    <xf numFmtId="2" fontId="7" fillId="5" borderId="17" xfId="0" applyNumberFormat="1" applyFont="1" applyFill="1" applyBorder="1" applyAlignment="1">
      <alignment horizontal="center" vertical="center" wrapText="1"/>
    </xf>
    <xf numFmtId="164" fontId="6" fillId="9" borderId="25" xfId="0" applyNumberFormat="1" applyFont="1" applyFill="1" applyBorder="1" applyAlignment="1">
      <alignment horizontal="center" vertical="center" wrapText="1" readingOrder="1"/>
    </xf>
    <xf numFmtId="164" fontId="6" fillId="9" borderId="31" xfId="0" applyNumberFormat="1" applyFont="1" applyFill="1" applyBorder="1" applyAlignment="1">
      <alignment horizontal="center" vertical="center" wrapText="1" readingOrder="1"/>
    </xf>
    <xf numFmtId="164" fontId="0" fillId="7" borderId="32" xfId="0" applyNumberFormat="1" applyFont="1" applyFill="1" applyBorder="1" applyAlignment="1">
      <alignment horizontal="center" vertical="center" wrapText="1"/>
    </xf>
    <xf numFmtId="2" fontId="0" fillId="5" borderId="3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 readingOrder="1"/>
    </xf>
    <xf numFmtId="0" fontId="6" fillId="7" borderId="14" xfId="0" applyNumberFormat="1" applyFont="1" applyFill="1" applyBorder="1" applyAlignment="1">
      <alignment horizontal="center" vertical="center" wrapText="1" readingOrder="1"/>
    </xf>
    <xf numFmtId="2" fontId="7" fillId="5" borderId="36" xfId="0" applyNumberFormat="1" applyFont="1" applyFill="1" applyBorder="1" applyAlignment="1">
      <alignment horizontal="center" vertical="center" wrapText="1"/>
    </xf>
    <xf numFmtId="164" fontId="0" fillId="7" borderId="42" xfId="0" applyNumberFormat="1" applyFont="1" applyFill="1" applyBorder="1" applyAlignment="1">
      <alignment horizontal="center" vertical="center" wrapText="1"/>
    </xf>
    <xf numFmtId="164" fontId="0" fillId="7" borderId="43" xfId="0" applyNumberFormat="1" applyFont="1" applyFill="1" applyBorder="1" applyAlignment="1">
      <alignment horizontal="center" vertical="center" wrapText="1"/>
    </xf>
    <xf numFmtId="164" fontId="0" fillId="7" borderId="44" xfId="0" applyNumberFormat="1" applyFont="1" applyFill="1" applyBorder="1" applyAlignment="1">
      <alignment horizontal="center" vertical="center" wrapText="1"/>
    </xf>
    <xf numFmtId="164" fontId="0" fillId="7" borderId="45" xfId="0" applyNumberFormat="1" applyFont="1" applyFill="1" applyBorder="1" applyAlignment="1">
      <alignment horizontal="center" vertical="center" wrapText="1"/>
    </xf>
    <xf numFmtId="164" fontId="0" fillId="7" borderId="46" xfId="0" applyNumberFormat="1" applyFont="1" applyFill="1" applyBorder="1" applyAlignment="1">
      <alignment horizontal="center" vertical="center" wrapText="1"/>
    </xf>
    <xf numFmtId="164" fontId="0" fillId="7" borderId="47" xfId="0" applyNumberFormat="1" applyFont="1" applyFill="1" applyBorder="1" applyAlignment="1">
      <alignment horizontal="center" vertical="center" wrapText="1"/>
    </xf>
    <xf numFmtId="164" fontId="0" fillId="7" borderId="48" xfId="0" applyNumberFormat="1" applyFont="1" applyFill="1" applyBorder="1" applyAlignment="1">
      <alignment horizontal="center" vertical="center" wrapText="1"/>
    </xf>
    <xf numFmtId="164" fontId="0" fillId="7" borderId="25" xfId="0" applyNumberFormat="1" applyFont="1" applyFill="1" applyBorder="1" applyAlignment="1">
      <alignment horizontal="center" vertical="center" wrapText="1"/>
    </xf>
    <xf numFmtId="164" fontId="0" fillId="7" borderId="31" xfId="0" applyNumberFormat="1" applyFont="1" applyFill="1" applyBorder="1" applyAlignment="1">
      <alignment horizontal="center" vertical="center" wrapText="1"/>
    </xf>
    <xf numFmtId="164" fontId="6" fillId="9" borderId="49" xfId="0" applyNumberFormat="1" applyFont="1" applyFill="1" applyBorder="1" applyAlignment="1">
      <alignment horizontal="center" vertical="center" wrapText="1" readingOrder="1"/>
    </xf>
    <xf numFmtId="164" fontId="6" fillId="9" borderId="50" xfId="0" applyNumberFormat="1" applyFont="1" applyFill="1" applyBorder="1" applyAlignment="1">
      <alignment horizontal="center" vertical="center" wrapText="1" readingOrder="1"/>
    </xf>
    <xf numFmtId="164" fontId="0" fillId="9" borderId="52" xfId="0" applyNumberFormat="1" applyFont="1" applyFill="1" applyBorder="1" applyAlignment="1">
      <alignment horizontal="center" vertical="center" wrapText="1"/>
    </xf>
    <xf numFmtId="2" fontId="0" fillId="5" borderId="5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 readingOrder="1"/>
    </xf>
    <xf numFmtId="0" fontId="0" fillId="7" borderId="59" xfId="0" applyNumberFormat="1" applyFont="1" applyFill="1" applyBorder="1" applyAlignment="1">
      <alignment horizontal="center" vertical="center" wrapText="1"/>
    </xf>
    <xf numFmtId="0" fontId="0" fillId="7" borderId="60" xfId="0" applyNumberFormat="1" applyFont="1" applyFill="1" applyBorder="1" applyAlignment="1">
      <alignment horizontal="center" vertical="center" wrapText="1"/>
    </xf>
    <xf numFmtId="0" fontId="6" fillId="9" borderId="9" xfId="0" applyNumberFormat="1" applyFont="1" applyFill="1" applyBorder="1" applyAlignment="1">
      <alignment horizontal="center" vertical="center" wrapText="1" readingOrder="1"/>
    </xf>
    <xf numFmtId="0" fontId="6" fillId="7" borderId="9" xfId="0" applyNumberFormat="1" applyFont="1" applyFill="1" applyBorder="1" applyAlignment="1">
      <alignment horizontal="center" vertical="center" wrapText="1" readingOrder="1"/>
    </xf>
    <xf numFmtId="2" fontId="7" fillId="5" borderId="5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55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5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9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39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62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17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56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30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41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64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0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5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vertical="top" wrapText="1"/>
    </xf>
    <xf numFmtId="2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5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5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vertical="center" wrapText="1" readingOrder="1"/>
    </xf>
    <xf numFmtId="2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58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4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6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38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6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8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>
      <alignment horizontal="center" vertical="center" wrapText="1" readingOrder="1"/>
    </xf>
    <xf numFmtId="2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39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29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40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6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3F3F3F"/>
      <rgbColor rgb="FFA5A5A5"/>
      <rgbColor rgb="FF72FCE9"/>
      <rgbColor rgb="FFFEFB66"/>
      <rgbColor rgb="FFD5D5D5"/>
      <rgbColor rgb="FF3F3F3F"/>
      <rgbColor rgb="FFFEFEFE"/>
      <rgbColor rgb="FFD8D8D8"/>
      <rgbColor rgb="FFFEFEFE"/>
      <rgbColor rgb="FFA5A5A5"/>
      <rgbColor rgb="FFB8B8B8"/>
      <rgbColor rgb="FFED220B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5600" b="0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5600" b="0" i="0" u="none" strike="noStrike">
                <a:solidFill>
                  <a:srgbClr val="000000"/>
                </a:solidFill>
                <a:latin typeface="Helvetica Neue"/>
              </a:rPr>
              <a:t>Congregational Vitality</a:t>
            </a:r>
          </a:p>
        </c:rich>
      </c:tx>
      <c:layout>
        <c:manualLayout>
          <c:xMode val="edge"/>
          <c:yMode val="edge"/>
          <c:x val="0.20383799999999999"/>
          <c:y val="0"/>
          <c:w val="0.59232399999999996"/>
          <c:h val="0.108421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8.7757600000000005E-2"/>
          <c:y val="0.108421"/>
          <c:w val="0.87645600000000001"/>
          <c:h val="0.80442599999999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 1 - Measuring Financial S'!$AV$2</c:f>
              <c:strCache>
                <c:ptCount val="1"/>
                <c:pt idx="0">
                  <c:v>Overall Spiritual Vitality Factor</c:v>
                </c:pt>
              </c:strCache>
            </c:strRef>
          </c:tx>
          <c:spPr>
            <a:ln w="12700" cap="flat">
              <a:noFill/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xVal>
            <c:numRef>
              <c:f>('Sheet 1 - Measuring Financial S'!$AV$5,'Sheet 1 - Measuring Financial S'!$AV$7,'Sheet 1 - Measuring Financial S'!$AV$8,'Sheet 1 - Measuring Financial S'!$AV$11,'Sheet 1 - Measuring Financial S'!$AV$13,'Sheet 1 - Measuring Financial S'!$AV$14,'Sheet 1 - Measuring Financial S'!$AV$16,'Sheet 1 - Measuring Financial S'!$AV$18,'Sheet 1 - Measuring Financial S'!$AV$19,'Sheet 1 - Measuring Financial S'!$AV$3,'Sheet 1 - Measuring Financial S'!$AV$4,'Sheet 1 - Measuring Financial S'!$AV$6,'Sheet 1 - Measuring Financial S'!$AV$9,'Sheet 1 - Measuring Financial S'!$AV$10,'Sheet 1 - Measuring Financial S'!$AV$12,'Sheet 1 - Measuring Financial S'!$AV$15,'Sheet 1 - Measuring Financial S'!$AV$17)</c:f>
              <c:numCache>
                <c:formatCode>0.00</c:formatCode>
                <c:ptCount val="17"/>
                <c:pt idx="0">
                  <c:v>16.368138498967859</c:v>
                </c:pt>
                <c:pt idx="1">
                  <c:v>55.539576323987532</c:v>
                </c:pt>
                <c:pt idx="2">
                  <c:v>74.710880062305293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47.613952392153159</c:v>
                </c:pt>
                <c:pt idx="10">
                  <c:v>29.227828333119355</c:v>
                </c:pt>
                <c:pt idx="11">
                  <c:v>19.596311947690843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xVal>
          <c:yVal>
            <c:numRef>
              <c:f>('Sheet 1 - Measuring Financial S'!$R$5,'Sheet 1 - Measuring Financial S'!$R$7,'Sheet 1 - Measuring Financial S'!$R$8,'Sheet 1 - Measuring Financial S'!$R$11,'Sheet 1 - Measuring Financial S'!$R$13,'Sheet 1 - Measuring Financial S'!$R$14,'Sheet 1 - Measuring Financial S'!$R$16,'Sheet 1 - Measuring Financial S'!$R$18,'Sheet 1 - Measuring Financial S'!$R$19,'Sheet 1 - Measuring Financial S'!$R$3,'Sheet 1 - Measuring Financial S'!$R$4,'Sheet 1 - Measuring Financial S'!$R$6,'Sheet 1 - Measuring Financial S'!$R$9,'Sheet 1 - Measuring Financial S'!$R$10,'Sheet 1 - Measuring Financial S'!$R$12,'Sheet 1 - Measuring Financial S'!$R$15,'Sheet 1 - Measuring Financial S'!$R$17)</c:f>
              <c:numCache>
                <c:formatCode>0.00</c:formatCode>
                <c:ptCount val="17"/>
                <c:pt idx="0">
                  <c:v>73.520245386840571</c:v>
                </c:pt>
                <c:pt idx="1">
                  <c:v>48.427027701332563</c:v>
                </c:pt>
                <c:pt idx="2">
                  <c:v>45.864457071133216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71.356919186126845</c:v>
                </c:pt>
                <c:pt idx="10">
                  <c:v>58.077906618073349</c:v>
                </c:pt>
                <c:pt idx="11">
                  <c:v>46.941520832583421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E5-9A44-8568-539BD2506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sz="3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lang="en-US" sz="3000" b="0" i="0" u="none" strike="noStrike">
                    <a:solidFill>
                      <a:srgbClr val="000000"/>
                    </a:solidFill>
                    <a:latin typeface="Helvetica Neue"/>
                  </a:rPr>
                  <a:t>Spiritual Vitality</a:t>
                </a:r>
              </a:p>
            </c:rich>
          </c:tx>
          <c:overlay val="1"/>
        </c:title>
        <c:numFmt formatCode="0.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crossBetween val="between"/>
        <c:majorUnit val="25"/>
        <c:minorUnit val="12.5"/>
      </c:valAx>
      <c:valAx>
        <c:axId val="2094734553"/>
        <c:scaling>
          <c:orientation val="minMax"/>
          <c:max val="100"/>
          <c:min val="0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title>
          <c:tx>
            <c:rich>
              <a:bodyPr rot="-5400000"/>
              <a:lstStyle/>
              <a:p>
                <a:pPr>
                  <a:defRPr sz="30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lang="en-US" sz="3000" b="0" i="0" u="none" strike="noStrike">
                    <a:solidFill>
                      <a:srgbClr val="000000"/>
                    </a:solidFill>
                    <a:latin typeface="Helvetica Neue"/>
                  </a:rPr>
                  <a:t>Financial Sustainability</a:t>
                </a:r>
              </a:p>
            </c:rich>
          </c:tx>
          <c:overlay val="1"/>
        </c:title>
        <c:numFmt formatCode="0.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25"/>
        <c:minorUnit val="12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557371</xdr:colOff>
      <xdr:row>20</xdr:row>
      <xdr:rowOff>231433</xdr:rowOff>
    </xdr:from>
    <xdr:to>
      <xdr:col>14</xdr:col>
      <xdr:colOff>425660</xdr:colOff>
      <xdr:row>58</xdr:row>
      <xdr:rowOff>250613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33</xdr:row>
      <xdr:rowOff>25398</xdr:rowOff>
    </xdr:from>
    <xdr:to>
      <xdr:col>9</xdr:col>
      <xdr:colOff>76200</xdr:colOff>
      <xdr:row>34</xdr:row>
      <xdr:rowOff>50799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83600" y="11201398"/>
          <a:ext cx="431800" cy="279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2017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12</xdr:col>
      <xdr:colOff>546310</xdr:colOff>
      <xdr:row>24</xdr:row>
      <xdr:rowOff>222227</xdr:rowOff>
    </xdr:from>
    <xdr:to>
      <xdr:col>14</xdr:col>
      <xdr:colOff>12656</xdr:colOff>
      <xdr:row>27</xdr:row>
      <xdr:rowOff>102159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509710" y="9269072"/>
          <a:ext cx="1917447" cy="6381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High Spiritual Vitality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&amp;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High Financial Sustainability</a:t>
          </a:r>
        </a:p>
      </xdr:txBody>
    </xdr:sp>
    <xdr:clientData/>
  </xdr:twoCellAnchor>
  <xdr:twoCellAnchor>
    <xdr:from>
      <xdr:col>3</xdr:col>
      <xdr:colOff>708818</xdr:colOff>
      <xdr:row>24</xdr:row>
      <xdr:rowOff>222227</xdr:rowOff>
    </xdr:from>
    <xdr:to>
      <xdr:col>6</xdr:col>
      <xdr:colOff>137064</xdr:colOff>
      <xdr:row>27</xdr:row>
      <xdr:rowOff>102159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7618" y="9269072"/>
          <a:ext cx="1917447" cy="6381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Low Spiritual Vitality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&amp;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High Financial Sustainability</a:t>
          </a:r>
        </a:p>
      </xdr:txBody>
    </xdr:sp>
    <xdr:clientData/>
  </xdr:twoCellAnchor>
  <xdr:twoCellAnchor>
    <xdr:from>
      <xdr:col>12</xdr:col>
      <xdr:colOff>546310</xdr:colOff>
      <xdr:row>53</xdr:row>
      <xdr:rowOff>72383</xdr:rowOff>
    </xdr:from>
    <xdr:to>
      <xdr:col>14</xdr:col>
      <xdr:colOff>12656</xdr:colOff>
      <xdr:row>55</xdr:row>
      <xdr:rowOff>206315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776410" y="16328383"/>
          <a:ext cx="1917446" cy="64193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High Spiritual Vitality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&amp;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Low Financial Sustainability</a:t>
          </a:r>
        </a:p>
      </xdr:txBody>
    </xdr:sp>
    <xdr:clientData/>
  </xdr:twoCellAnchor>
  <xdr:twoCellAnchor>
    <xdr:from>
      <xdr:col>3</xdr:col>
      <xdr:colOff>708818</xdr:colOff>
      <xdr:row>53</xdr:row>
      <xdr:rowOff>59683</xdr:rowOff>
    </xdr:from>
    <xdr:to>
      <xdr:col>6</xdr:col>
      <xdr:colOff>137064</xdr:colOff>
      <xdr:row>55</xdr:row>
      <xdr:rowOff>193615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07618" y="16315683"/>
          <a:ext cx="2184146" cy="64193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Low Spiritual Vitality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&amp;</a:t>
          </a:r>
        </a:p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Low Financial Sustainability</a:t>
          </a:r>
        </a:p>
      </xdr:txBody>
    </xdr:sp>
    <xdr:clientData/>
  </xdr:twoCellAnchor>
  <xdr:twoCellAnchor>
    <xdr:from>
      <xdr:col>9</xdr:col>
      <xdr:colOff>419100</xdr:colOff>
      <xdr:row>25</xdr:row>
      <xdr:rowOff>12700</xdr:rowOff>
    </xdr:from>
    <xdr:to>
      <xdr:col>9</xdr:col>
      <xdr:colOff>459740</xdr:colOff>
      <xdr:row>55</xdr:row>
      <xdr:rowOff>177800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660E0B2A-A177-5BB1-8E77-4F8B94FACCCE}"/>
            </a:ext>
          </a:extLst>
        </xdr:cNvPr>
        <xdr:cNvCxnSpPr/>
      </xdr:nvCxnSpPr>
      <xdr:spPr>
        <a:xfrm flipH="1" flipV="1">
          <a:off x="9258300" y="9156700"/>
          <a:ext cx="40640" cy="77851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774700</xdr:colOff>
      <xdr:row>40</xdr:row>
      <xdr:rowOff>101600</xdr:rowOff>
    </xdr:from>
    <xdr:to>
      <xdr:col>14</xdr:col>
      <xdr:colOff>50800</xdr:colOff>
      <xdr:row>40</xdr:row>
      <xdr:rowOff>101600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A6697D0D-1FE2-5852-A69C-7D63BED27750}"/>
            </a:ext>
          </a:extLst>
        </xdr:cNvPr>
        <xdr:cNvCxnSpPr/>
      </xdr:nvCxnSpPr>
      <xdr:spPr>
        <a:xfrm>
          <a:off x="3873500" y="13055600"/>
          <a:ext cx="10858500" cy="0"/>
        </a:xfrm>
        <a:prstGeom prst="line">
          <a:avLst/>
        </a:prstGeom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>
    <xdr:from>
      <xdr:col>5</xdr:col>
      <xdr:colOff>76200</xdr:colOff>
      <xdr:row>32</xdr:row>
      <xdr:rowOff>152398</xdr:rowOff>
    </xdr:from>
    <xdr:to>
      <xdr:col>5</xdr:col>
      <xdr:colOff>508000</xdr:colOff>
      <xdr:row>33</xdr:row>
      <xdr:rowOff>177799</xdr:rowOff>
    </xdr:to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DF7C0622-1D41-AD4A-A0FE-3E1C0CF82D3F}"/>
            </a:ext>
          </a:extLst>
        </xdr:cNvPr>
        <xdr:cNvSpPr txBox="1"/>
      </xdr:nvSpPr>
      <xdr:spPr>
        <a:xfrm>
          <a:off x="4978400" y="11074398"/>
          <a:ext cx="431800" cy="279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2019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5</xdr:col>
      <xdr:colOff>533400</xdr:colOff>
      <xdr:row>40</xdr:row>
      <xdr:rowOff>165098</xdr:rowOff>
    </xdr:from>
    <xdr:to>
      <xdr:col>6</xdr:col>
      <xdr:colOff>12700</xdr:colOff>
      <xdr:row>41</xdr:row>
      <xdr:rowOff>190499</xdr:rowOff>
    </xdr:to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77D02705-2DAE-3B47-B569-088D89D6DA45}"/>
            </a:ext>
          </a:extLst>
        </xdr:cNvPr>
        <xdr:cNvSpPr txBox="1"/>
      </xdr:nvSpPr>
      <xdr:spPr>
        <a:xfrm>
          <a:off x="5435600" y="13119098"/>
          <a:ext cx="431800" cy="279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2020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9</xdr:col>
      <xdr:colOff>546100</xdr:colOff>
      <xdr:row>40</xdr:row>
      <xdr:rowOff>177798</xdr:rowOff>
    </xdr:from>
    <xdr:to>
      <xdr:col>10</xdr:col>
      <xdr:colOff>38100</xdr:colOff>
      <xdr:row>41</xdr:row>
      <xdr:rowOff>203199</xdr:rowOff>
    </xdr:to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8A711812-BA00-9C45-93E9-B762297FDD1C}"/>
            </a:ext>
          </a:extLst>
        </xdr:cNvPr>
        <xdr:cNvSpPr txBox="1"/>
      </xdr:nvSpPr>
      <xdr:spPr>
        <a:xfrm>
          <a:off x="9385300" y="13131798"/>
          <a:ext cx="431800" cy="279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2021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11</xdr:col>
      <xdr:colOff>736600</xdr:colOff>
      <xdr:row>41</xdr:row>
      <xdr:rowOff>50798</xdr:rowOff>
    </xdr:from>
    <xdr:to>
      <xdr:col>11</xdr:col>
      <xdr:colOff>1168400</xdr:colOff>
      <xdr:row>42</xdr:row>
      <xdr:rowOff>76199</xdr:rowOff>
    </xdr:to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08910E81-D722-C84F-A069-BB18ECF34C79}"/>
            </a:ext>
          </a:extLst>
        </xdr:cNvPr>
        <xdr:cNvSpPr txBox="1"/>
      </xdr:nvSpPr>
      <xdr:spPr>
        <a:xfrm>
          <a:off x="11455400" y="13258798"/>
          <a:ext cx="431800" cy="2794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2022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0.30361</cdr:x>
      <cdr:y>0.42022</cdr:y>
    </cdr:from>
    <cdr:to>
      <cdr:x>0.33861</cdr:x>
      <cdr:y>0.44911</cdr:y>
    </cdr:to>
    <cdr:sp macro="" textlink="">
      <cdr:nvSpPr>
        <cdr:cNvPr id="2" name="Shape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SpPr txBox="1"/>
      </cdr:nvSpPr>
      <cdr:spPr>
        <a:xfrm xmlns:a="http://schemas.openxmlformats.org/drawingml/2006/main">
          <a:off x="3746500" y="4064000"/>
          <a:ext cx="431800" cy="279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>
          <a:noFill/>
          <a:miter lim="400000"/>
        </a:ln>
        <a:effectLst xmlns:a="http://schemas.openxmlformats.org/drawingml/2006/main"/>
        <a:extLst xmlns:a="http://schemas.openxmlformats.org/drawingml/2006/main"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xdr="http://schemas.openxmlformats.org/drawingml/2006/spreadsheetDrawing" xmlns:ma14="http://schemas.microsoft.com/office/mac/drawingml/2011/main" xmlns:lc="http://schemas.openxmlformats.org/drawingml/2006/lockedCanvas" val="1"/>
          </a:ext>
        </a:extLst>
      </cdr:spPr>
      <cdr:txBody>
        <a:bodyPr xmlns:a="http://schemas.openxmlformats.org/drawingml/2006/main" wrap="square" lIns="50800" tIns="50800" rIns="50800" bIns="50800" numCol="1" anchor="t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2018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cdr:txBody>
    </cdr:sp>
  </cdr:relSizeAnchor>
</c:userShape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9"/>
  <sheetViews>
    <sheetView showGridLines="0" tabSelected="1" workbookViewId="0">
      <pane xSplit="2" ySplit="2" topLeftCell="C3" activePane="bottomRight" state="frozen"/>
      <selection pane="topRight"/>
      <selection pane="bottomLeft"/>
      <selection pane="bottomRight" activeCell="Q42" sqref="Q42"/>
    </sheetView>
  </sheetViews>
  <sheetFormatPr baseColWidth="10" defaultColWidth="16.33203125" defaultRowHeight="20" customHeight="1" x14ac:dyDescent="0.15"/>
  <cols>
    <col min="1" max="1" width="9.6640625" style="1" customWidth="1"/>
    <col min="2" max="2" width="19.33203125" style="1" customWidth="1"/>
    <col min="3" max="4" width="11.6640625" style="1" customWidth="1"/>
    <col min="5" max="5" width="12" style="1" customWidth="1"/>
    <col min="6" max="6" width="12.5" style="1" customWidth="1"/>
    <col min="7" max="7" width="14.5" style="1" customWidth="1"/>
    <col min="8" max="8" width="14" style="1" customWidth="1"/>
    <col min="9" max="9" width="10.6640625" style="82" customWidth="1"/>
    <col min="10" max="11" width="12.33203125" style="1" customWidth="1"/>
    <col min="12" max="12" width="19.83203125" style="82" customWidth="1"/>
    <col min="13" max="13" width="13.6640625" style="1" customWidth="1"/>
    <col min="14" max="14" width="18.5" style="82" customWidth="1"/>
    <col min="15" max="16" width="13.5" style="1" customWidth="1"/>
    <col min="17" max="17" width="13.1640625" style="1" customWidth="1"/>
    <col min="18" max="18" width="13" style="1" customWidth="1"/>
    <col min="19" max="19" width="7" style="1" customWidth="1"/>
    <col min="20" max="20" width="13.6640625" style="1" customWidth="1"/>
    <col min="21" max="21" width="13.6640625" style="82" customWidth="1"/>
    <col min="22" max="29" width="11" style="1" customWidth="1"/>
    <col min="30" max="30" width="12.83203125" style="82" customWidth="1"/>
    <col min="31" max="33" width="10" style="1" customWidth="1"/>
    <col min="34" max="34" width="12.1640625" style="82" customWidth="1"/>
    <col min="35" max="40" width="12.33203125" style="1" customWidth="1"/>
    <col min="41" max="41" width="11.5" style="82" customWidth="1"/>
    <col min="42" max="42" width="12" style="1" customWidth="1"/>
    <col min="43" max="43" width="22.83203125" style="82" customWidth="1"/>
    <col min="44" max="44" width="15.1640625" style="1" customWidth="1"/>
    <col min="45" max="45" width="11.5" style="1" customWidth="1"/>
    <col min="46" max="46" width="9.6640625" style="1" customWidth="1"/>
    <col min="47" max="47" width="22.6640625" style="82" customWidth="1"/>
    <col min="48" max="48" width="16.33203125" style="1" customWidth="1"/>
    <col min="49" max="49" width="6" style="1" customWidth="1"/>
    <col min="50" max="51" width="16.33203125" style="1" customWidth="1"/>
    <col min="52" max="16384" width="16.33203125" style="1"/>
  </cols>
  <sheetData>
    <row r="1" spans="1:50" ht="27.75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0" ht="132.75" customHeight="1" x14ac:dyDescent="0.15">
      <c r="A2" s="2" t="s">
        <v>1</v>
      </c>
      <c r="B2" s="3" t="s">
        <v>46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78" t="s">
        <v>8</v>
      </c>
      <c r="J2" s="4" t="s">
        <v>9</v>
      </c>
      <c r="K2" s="4" t="s">
        <v>10</v>
      </c>
      <c r="L2" s="78" t="s">
        <v>11</v>
      </c>
      <c r="M2" s="4" t="s">
        <v>12</v>
      </c>
      <c r="N2" s="78" t="s">
        <v>13</v>
      </c>
      <c r="O2" s="4" t="s">
        <v>14</v>
      </c>
      <c r="P2" s="4" t="s">
        <v>15</v>
      </c>
      <c r="Q2" s="5" t="s">
        <v>16</v>
      </c>
      <c r="R2" s="6" t="s">
        <v>17</v>
      </c>
      <c r="S2" s="7"/>
      <c r="T2" s="8" t="s">
        <v>18</v>
      </c>
      <c r="U2" s="88" t="s">
        <v>19</v>
      </c>
      <c r="V2" s="8" t="s">
        <v>20</v>
      </c>
      <c r="W2" s="10" t="s">
        <v>21</v>
      </c>
      <c r="X2" s="8" t="s">
        <v>22</v>
      </c>
      <c r="Y2" s="8" t="s">
        <v>23</v>
      </c>
      <c r="Z2" s="8" t="s">
        <v>24</v>
      </c>
      <c r="AA2" s="10" t="s">
        <v>25</v>
      </c>
      <c r="AB2" s="8" t="s">
        <v>26</v>
      </c>
      <c r="AC2" s="11" t="s">
        <v>27</v>
      </c>
      <c r="AD2" s="88" t="s">
        <v>65</v>
      </c>
      <c r="AE2" s="8" t="s">
        <v>28</v>
      </c>
      <c r="AF2" s="10" t="s">
        <v>29</v>
      </c>
      <c r="AG2" s="8" t="s">
        <v>30</v>
      </c>
      <c r="AH2" s="88" t="s">
        <v>31</v>
      </c>
      <c r="AI2" s="8" t="s">
        <v>32</v>
      </c>
      <c r="AJ2" s="10" t="s">
        <v>33</v>
      </c>
      <c r="AK2" s="8" t="s">
        <v>34</v>
      </c>
      <c r="AL2" s="10" t="s">
        <v>35</v>
      </c>
      <c r="AM2" s="8" t="s">
        <v>36</v>
      </c>
      <c r="AN2" s="10" t="s">
        <v>37</v>
      </c>
      <c r="AO2" s="88" t="s">
        <v>38</v>
      </c>
      <c r="AP2" s="8" t="s">
        <v>64</v>
      </c>
      <c r="AQ2" s="97" t="s">
        <v>39</v>
      </c>
      <c r="AR2" s="8" t="s">
        <v>40</v>
      </c>
      <c r="AS2" s="9" t="s">
        <v>41</v>
      </c>
      <c r="AT2" s="8" t="s">
        <v>42</v>
      </c>
      <c r="AU2" s="88" t="s">
        <v>43</v>
      </c>
      <c r="AV2" s="12" t="s">
        <v>44</v>
      </c>
      <c r="AW2" s="13"/>
      <c r="AX2" s="14" t="s">
        <v>45</v>
      </c>
    </row>
    <row r="3" spans="1:50" ht="28.75" customHeight="1" x14ac:dyDescent="0.15">
      <c r="A3" s="15" t="s">
        <v>47</v>
      </c>
      <c r="B3" s="15" t="s">
        <v>47</v>
      </c>
      <c r="C3" s="16">
        <v>18398</v>
      </c>
      <c r="D3" s="17">
        <v>18398</v>
      </c>
      <c r="E3" s="18">
        <v>35789.08</v>
      </c>
      <c r="F3" s="19">
        <v>37514.879999999997</v>
      </c>
      <c r="G3" s="16">
        <v>26112</v>
      </c>
      <c r="H3" s="16">
        <v>22434.86</v>
      </c>
      <c r="I3" s="83">
        <f t="shared" ref="I3:I19" si="0">IF((((D3/C3)+(F3/E3)+(H3/G3))/3*25)&lt;0,"0",IF((((D3/C3)+(F3/E3)+(H3/G3))/3*25)&gt;25,"25",(((D3/C3)+(F3/E3)+(H3/G3))/3*25)))</f>
        <v>24.228329736881136</v>
      </c>
      <c r="J3" s="20">
        <v>240251</v>
      </c>
      <c r="K3" s="21">
        <v>20000</v>
      </c>
      <c r="L3" s="79">
        <f t="shared" ref="L3:L19" si="1">IF((25-(K3/J3)/0.1*25)&lt;0,"0",IF((25-(K3/J3)/0.1*25)&gt;25,"25",(25-(K3/J3)/0.1*25)))</f>
        <v>4.1884320980974081</v>
      </c>
      <c r="M3" s="22">
        <v>265098.95</v>
      </c>
      <c r="N3" s="85">
        <f t="shared" ref="N3:N19" si="2">IF((25+((J3-M3)/J3)*25)&lt;0,"0",IF((25+((J3-M3)/J3)*25)&gt;25,"25",(25+((J3-M3)/J3)*25)))</f>
        <v>22.414376006759596</v>
      </c>
      <c r="O3" s="22">
        <v>2651381</v>
      </c>
      <c r="P3" s="22">
        <v>32653</v>
      </c>
      <c r="Q3" s="61">
        <f t="shared" ref="Q3:Q19" si="3">IF((P3/(0.015*O3)*25)&lt;0,"0",IF((P3/(0.015*O3)*25)&gt;25,"25",(P3/(0.015*O3)*25)))</f>
        <v>20.525781344388704</v>
      </c>
      <c r="R3" s="65">
        <f t="shared" ref="R3:R19" si="4">I3+L3+N3+Q3</f>
        <v>71.356919186126845</v>
      </c>
      <c r="S3" s="23"/>
      <c r="T3" s="24">
        <v>10</v>
      </c>
      <c r="U3" s="89">
        <f t="shared" ref="U3:U19" si="5">IF(((T3/(V3))/0.15*14.29)&lt;0,"0",IF(((T3/(V3))/0.15*14.29)&gt;14.29,"14.29",((T3/(V3))/0.15*14.29)))</f>
        <v>9.432343234323433</v>
      </c>
      <c r="V3" s="25">
        <v>101</v>
      </c>
      <c r="W3" s="26">
        <v>0</v>
      </c>
      <c r="X3" s="25">
        <v>107</v>
      </c>
      <c r="Y3" s="25">
        <v>0</v>
      </c>
      <c r="Z3" s="25">
        <v>112</v>
      </c>
      <c r="AA3" s="27">
        <v>0</v>
      </c>
      <c r="AB3" s="28">
        <v>119</v>
      </c>
      <c r="AC3" s="29">
        <v>0</v>
      </c>
      <c r="AD3" s="91" t="str">
        <f t="shared" ref="AD3:AD19" si="6">IF((((((Z3+AA3-AB3-AC3)/(Z3+AA3))+(2*(X3+Y3-Z3-AA3)/(X3+Y3))+(3*(V3+W3-X3-Y3)/(V3+W3)))/6/0.05*14.29))&lt;0,"0",IF((((((Z3+AA3-AB3-AC3)/(Z3+AA3))+(2*(X3+Y3-Z3-AA3)/(X3+Y3))+(3*(V3+W3-X3-Y3)/(V3+W3)))/6/0.05*14.29))&gt;14.29,"14.29",(((((Z3+AA3-AB3-AC3)/(Z3+AA3))+(2*(X3+Y3-Z3-AA3)/(X3+Y3))+(3*(V3+W3-X3-Y3)/(V3+W3)))/6/0.05*14.29))))</f>
        <v>0</v>
      </c>
      <c r="AE3" s="30">
        <v>3</v>
      </c>
      <c r="AF3" s="31">
        <v>1</v>
      </c>
      <c r="AG3" s="28">
        <v>4</v>
      </c>
      <c r="AH3" s="92">
        <f t="shared" ref="AH3:AH19" si="7">IF((((AE3/V3)+(AF3/X3)+(AG3/Z3))/3/0.05*14.29)&lt;0,"0",IF((((AE3/V3)+(AF3/X3)+(AG3/Z3))/3/0.05*14.29)&gt;14.29,"14.29",(((AE3/V3)+(AF3/X3)+(AG3/Z3))/3/0.05*14.29)))</f>
        <v>7.1224266018057065</v>
      </c>
      <c r="AI3" s="25">
        <v>4</v>
      </c>
      <c r="AJ3" s="26">
        <v>2</v>
      </c>
      <c r="AK3" s="25">
        <v>6</v>
      </c>
      <c r="AL3" s="26">
        <v>2</v>
      </c>
      <c r="AM3" s="25">
        <v>0</v>
      </c>
      <c r="AN3" s="26">
        <v>3</v>
      </c>
      <c r="AO3" s="95" t="str">
        <f t="shared" ref="AO3:AO19" si="8">IF(((((AI3+AJ3)/V3)+((AK3+AL3)/X3)+((AM3+AN3)/Z3))/3/0.05*14.29)&lt;0,"0",IF(((((AI3+AJ3)/V3)+((AK3+AL3)/X3)+((AM3+AN3)/Z3))/3/0.05*14.29)&gt;14.29,"14.29",((((AI3+AJ3)/V3)+((AK3+AL3)/X3)+((AM3+AN3)/Z3))/3/0.05*14.29)))</f>
        <v>14.29</v>
      </c>
      <c r="AP3" s="25">
        <v>15</v>
      </c>
      <c r="AQ3" s="98">
        <f t="shared" ref="AQ3:AQ19" si="9">IF(((AP3)/V3/0.5*14.29)&lt;0,"0",IF(((AP3)/V3/0.5*14.29)&gt;14.29,"14.29",((AP3)/V3/0.5*14.29)))</f>
        <v>4.2445544554455443</v>
      </c>
      <c r="AR3" s="16">
        <v>9163.4500000000007</v>
      </c>
      <c r="AS3" s="70">
        <f t="shared" ref="AS3:AS19" si="10">IF(((AR3/J3)/0.1*14.29)&lt;0,"0",IF(((AR3/J3)/0.1*14.29)&gt;14.29,"14.29",((AR3/J3)/0.1*14.29)))</f>
        <v>5.4503706748359004</v>
      </c>
      <c r="AT3" s="32">
        <v>5</v>
      </c>
      <c r="AU3" s="100">
        <f t="shared" ref="AU3:AU19" si="11">IF(((AT3/V3)/0.1*14.29)&lt;0,"0",IF(((AT3/V3)/0.1*14.29)&gt;14.29,"14.29",((AT3/V3)/0.1*14.29)))</f>
        <v>7.0742574257425739</v>
      </c>
      <c r="AV3" s="72">
        <f t="shared" ref="AV3:AV19" si="12">U3+AD3+AH3+AO3+AQ3+AS3+AU3</f>
        <v>47.613952392153159</v>
      </c>
      <c r="AW3" s="33"/>
      <c r="AX3" s="75">
        <f t="shared" ref="AX3:AX19" si="13">R3+AV3</f>
        <v>118.97087157828</v>
      </c>
    </row>
    <row r="4" spans="1:50" ht="28.75" customHeight="1" x14ac:dyDescent="0.15">
      <c r="A4" s="15" t="s">
        <v>48</v>
      </c>
      <c r="B4" s="15" t="s">
        <v>48</v>
      </c>
      <c r="C4" s="16">
        <v>18500</v>
      </c>
      <c r="D4" s="17">
        <v>17000</v>
      </c>
      <c r="E4" s="34">
        <v>36000</v>
      </c>
      <c r="F4" s="35">
        <v>36000</v>
      </c>
      <c r="G4" s="16">
        <v>28000</v>
      </c>
      <c r="H4" s="16">
        <v>26000</v>
      </c>
      <c r="I4" s="83">
        <f t="shared" si="0"/>
        <v>23.729086229086228</v>
      </c>
      <c r="J4" s="20">
        <v>235000</v>
      </c>
      <c r="K4" s="36">
        <v>20000</v>
      </c>
      <c r="L4" s="80">
        <f t="shared" si="1"/>
        <v>3.7234042553191529</v>
      </c>
      <c r="M4" s="22">
        <v>260000</v>
      </c>
      <c r="N4" s="86">
        <f t="shared" si="2"/>
        <v>22.340425531914892</v>
      </c>
      <c r="O4" s="22">
        <v>2651381</v>
      </c>
      <c r="P4" s="22">
        <v>13180</v>
      </c>
      <c r="Q4" s="62">
        <f t="shared" si="3"/>
        <v>8.2849906017530746</v>
      </c>
      <c r="R4" s="66">
        <f t="shared" si="4"/>
        <v>58.077906618073349</v>
      </c>
      <c r="S4" s="37"/>
      <c r="T4" s="38">
        <v>6</v>
      </c>
      <c r="U4" s="89">
        <f t="shared" si="5"/>
        <v>6.0168421052631578</v>
      </c>
      <c r="V4" s="25">
        <v>95</v>
      </c>
      <c r="W4" s="26">
        <v>0</v>
      </c>
      <c r="X4" s="25">
        <v>101</v>
      </c>
      <c r="Y4" s="25">
        <v>0</v>
      </c>
      <c r="Z4" s="25">
        <v>107</v>
      </c>
      <c r="AA4" s="27">
        <v>0</v>
      </c>
      <c r="AB4" s="28">
        <v>112</v>
      </c>
      <c r="AC4" s="39">
        <v>0</v>
      </c>
      <c r="AD4" s="91" t="str">
        <f t="shared" si="6"/>
        <v>0</v>
      </c>
      <c r="AE4" s="30">
        <v>0</v>
      </c>
      <c r="AF4" s="31">
        <v>3</v>
      </c>
      <c r="AG4" s="28">
        <v>1</v>
      </c>
      <c r="AH4" s="93">
        <f t="shared" si="7"/>
        <v>3.7200456494247556</v>
      </c>
      <c r="AI4" s="25">
        <v>1</v>
      </c>
      <c r="AJ4" s="26">
        <v>0</v>
      </c>
      <c r="AK4" s="25">
        <v>4</v>
      </c>
      <c r="AL4" s="26">
        <v>2</v>
      </c>
      <c r="AM4" s="25">
        <v>0</v>
      </c>
      <c r="AN4" s="26">
        <v>2</v>
      </c>
      <c r="AO4" s="95">
        <f t="shared" si="8"/>
        <v>8.4428983163933715</v>
      </c>
      <c r="AP4" s="25">
        <v>12</v>
      </c>
      <c r="AQ4" s="99">
        <f t="shared" si="9"/>
        <v>3.6101052631578945</v>
      </c>
      <c r="AR4" s="16">
        <v>2337</v>
      </c>
      <c r="AS4" s="69">
        <f t="shared" si="10"/>
        <v>1.4210948936170211</v>
      </c>
      <c r="AT4" s="32">
        <v>4</v>
      </c>
      <c r="AU4" s="101">
        <f t="shared" si="11"/>
        <v>6.0168421052631569</v>
      </c>
      <c r="AV4" s="73">
        <f t="shared" si="12"/>
        <v>29.227828333119355</v>
      </c>
      <c r="AW4" s="40"/>
      <c r="AX4" s="76">
        <f t="shared" si="13"/>
        <v>87.305734951192704</v>
      </c>
    </row>
    <row r="5" spans="1:50" ht="28.75" customHeight="1" x14ac:dyDescent="0.15">
      <c r="A5" s="15" t="s">
        <v>49</v>
      </c>
      <c r="B5" s="15" t="s">
        <v>49</v>
      </c>
      <c r="C5" s="16">
        <v>18750</v>
      </c>
      <c r="D5" s="17">
        <v>18750</v>
      </c>
      <c r="E5" s="34">
        <v>37000</v>
      </c>
      <c r="F5" s="35">
        <v>37000</v>
      </c>
      <c r="G5" s="16">
        <v>27000</v>
      </c>
      <c r="H5" s="16">
        <v>15000</v>
      </c>
      <c r="I5" s="83">
        <f t="shared" si="0"/>
        <v>21.296296296296294</v>
      </c>
      <c r="J5" s="20">
        <v>220000</v>
      </c>
      <c r="K5" s="41">
        <v>5000</v>
      </c>
      <c r="L5" s="80">
        <f t="shared" si="1"/>
        <v>19.31818181818182</v>
      </c>
      <c r="M5" s="22">
        <v>250000</v>
      </c>
      <c r="N5" s="86">
        <f t="shared" si="2"/>
        <v>21.59090909090909</v>
      </c>
      <c r="O5" s="22">
        <v>2651381</v>
      </c>
      <c r="P5" s="22">
        <v>18000</v>
      </c>
      <c r="Q5" s="62">
        <f t="shared" si="3"/>
        <v>11.314858181453365</v>
      </c>
      <c r="R5" s="66">
        <f t="shared" si="4"/>
        <v>73.520245386840571</v>
      </c>
      <c r="S5" s="37"/>
      <c r="T5" s="38">
        <v>0</v>
      </c>
      <c r="U5" s="89">
        <f t="shared" si="5"/>
        <v>0</v>
      </c>
      <c r="V5" s="25">
        <v>87</v>
      </c>
      <c r="W5" s="26">
        <v>4</v>
      </c>
      <c r="X5" s="25">
        <v>95</v>
      </c>
      <c r="Y5" s="25">
        <v>5</v>
      </c>
      <c r="Z5" s="25">
        <v>101</v>
      </c>
      <c r="AA5" s="27">
        <v>0</v>
      </c>
      <c r="AB5" s="28">
        <v>107</v>
      </c>
      <c r="AC5" s="39">
        <v>0</v>
      </c>
      <c r="AD5" s="91" t="str">
        <f t="shared" si="6"/>
        <v>0</v>
      </c>
      <c r="AE5" s="30">
        <v>0</v>
      </c>
      <c r="AF5" s="31">
        <v>0</v>
      </c>
      <c r="AG5" s="28">
        <v>3</v>
      </c>
      <c r="AH5" s="93">
        <f t="shared" si="7"/>
        <v>2.8297029702970291</v>
      </c>
      <c r="AI5" s="25">
        <v>0</v>
      </c>
      <c r="AJ5" s="26">
        <v>0</v>
      </c>
      <c r="AK5" s="25">
        <v>1</v>
      </c>
      <c r="AL5" s="26">
        <v>0</v>
      </c>
      <c r="AM5" s="25">
        <v>4</v>
      </c>
      <c r="AN5" s="26">
        <v>2</v>
      </c>
      <c r="AO5" s="95">
        <f t="shared" si="8"/>
        <v>6.6622129581379186</v>
      </c>
      <c r="AP5" s="25">
        <v>5</v>
      </c>
      <c r="AQ5" s="99">
        <f t="shared" si="9"/>
        <v>1.6425287356321838</v>
      </c>
      <c r="AR5" s="16">
        <v>3000</v>
      </c>
      <c r="AS5" s="69">
        <f t="shared" si="10"/>
        <v>1.9486363636363633</v>
      </c>
      <c r="AT5" s="32">
        <v>2</v>
      </c>
      <c r="AU5" s="101">
        <f t="shared" si="11"/>
        <v>3.2850574712643676</v>
      </c>
      <c r="AV5" s="73">
        <f t="shared" si="12"/>
        <v>16.368138498967859</v>
      </c>
      <c r="AW5" s="40"/>
      <c r="AX5" s="76">
        <f t="shared" si="13"/>
        <v>89.888383885808423</v>
      </c>
    </row>
    <row r="6" spans="1:50" ht="28.75" customHeight="1" x14ac:dyDescent="0.15">
      <c r="A6" s="15" t="s">
        <v>50</v>
      </c>
      <c r="B6" s="15" t="s">
        <v>50</v>
      </c>
      <c r="C6" s="16">
        <v>20134</v>
      </c>
      <c r="D6" s="17">
        <v>20134</v>
      </c>
      <c r="E6" s="34">
        <v>32226.119999999901</v>
      </c>
      <c r="F6" s="35">
        <v>31140.609999999899</v>
      </c>
      <c r="G6" s="16">
        <v>13272</v>
      </c>
      <c r="H6" s="16">
        <v>8848</v>
      </c>
      <c r="I6" s="83">
        <f t="shared" si="0"/>
        <v>21.941520832583418</v>
      </c>
      <c r="J6" s="20">
        <v>253547</v>
      </c>
      <c r="K6" s="36">
        <v>1000000</v>
      </c>
      <c r="L6" s="80" t="str">
        <f t="shared" si="1"/>
        <v>0</v>
      </c>
      <c r="M6" s="22">
        <v>156905.20000000001</v>
      </c>
      <c r="N6" s="86" t="str">
        <f t="shared" si="2"/>
        <v>25</v>
      </c>
      <c r="O6" s="22">
        <v>2651381</v>
      </c>
      <c r="P6" s="22">
        <v>0</v>
      </c>
      <c r="Q6" s="62">
        <f t="shared" si="3"/>
        <v>0</v>
      </c>
      <c r="R6" s="66">
        <f t="shared" si="4"/>
        <v>46.941520832583421</v>
      </c>
      <c r="S6" s="37"/>
      <c r="T6" s="38">
        <v>0</v>
      </c>
      <c r="U6" s="89">
        <f t="shared" si="5"/>
        <v>0</v>
      </c>
      <c r="V6" s="25">
        <v>100</v>
      </c>
      <c r="W6" s="26">
        <v>0</v>
      </c>
      <c r="X6" s="25">
        <v>87</v>
      </c>
      <c r="Y6" s="25">
        <v>0</v>
      </c>
      <c r="Z6" s="25">
        <v>95</v>
      </c>
      <c r="AA6" s="27">
        <v>0</v>
      </c>
      <c r="AB6" s="28">
        <v>101</v>
      </c>
      <c r="AC6" s="39">
        <v>0</v>
      </c>
      <c r="AD6" s="91">
        <f t="shared" si="6"/>
        <v>6.8084256906634408</v>
      </c>
      <c r="AE6" s="30">
        <v>3</v>
      </c>
      <c r="AF6" s="31">
        <v>0</v>
      </c>
      <c r="AG6" s="28">
        <v>0</v>
      </c>
      <c r="AH6" s="93">
        <f t="shared" si="7"/>
        <v>2.8579999999999997</v>
      </c>
      <c r="AI6" s="25">
        <v>0</v>
      </c>
      <c r="AJ6" s="26">
        <v>1</v>
      </c>
      <c r="AK6" s="25">
        <v>0</v>
      </c>
      <c r="AL6" s="26">
        <v>0</v>
      </c>
      <c r="AM6" s="25">
        <v>1</v>
      </c>
      <c r="AN6" s="26">
        <v>0</v>
      </c>
      <c r="AO6" s="95">
        <f t="shared" si="8"/>
        <v>1.9554736842105263</v>
      </c>
      <c r="AP6" s="25">
        <v>6</v>
      </c>
      <c r="AQ6" s="99">
        <f t="shared" si="9"/>
        <v>1.7147999999999999</v>
      </c>
      <c r="AR6" s="16">
        <v>3500</v>
      </c>
      <c r="AS6" s="69">
        <f t="shared" si="10"/>
        <v>1.9726125728168742</v>
      </c>
      <c r="AT6" s="32">
        <v>3</v>
      </c>
      <c r="AU6" s="101">
        <f t="shared" si="11"/>
        <v>4.2869999999999999</v>
      </c>
      <c r="AV6" s="73">
        <f t="shared" si="12"/>
        <v>19.596311947690843</v>
      </c>
      <c r="AW6" s="40"/>
      <c r="AX6" s="76">
        <f t="shared" si="13"/>
        <v>66.537832780274272</v>
      </c>
    </row>
    <row r="7" spans="1:50" ht="20.75" customHeight="1" x14ac:dyDescent="0.15">
      <c r="A7" s="15" t="s">
        <v>51</v>
      </c>
      <c r="B7" s="15" t="s">
        <v>51</v>
      </c>
      <c r="C7" s="16">
        <v>0.01</v>
      </c>
      <c r="D7" s="17">
        <v>0.01</v>
      </c>
      <c r="E7" s="34">
        <v>0.01</v>
      </c>
      <c r="F7" s="35">
        <v>0.01</v>
      </c>
      <c r="G7" s="16">
        <v>2940</v>
      </c>
      <c r="H7" s="16">
        <v>500</v>
      </c>
      <c r="I7" s="83">
        <f t="shared" si="0"/>
        <v>18.083900226757368</v>
      </c>
      <c r="J7" s="20">
        <v>55845</v>
      </c>
      <c r="K7" s="42">
        <v>10200</v>
      </c>
      <c r="L7" s="80" t="str">
        <f t="shared" si="1"/>
        <v>0</v>
      </c>
      <c r="M7" s="22">
        <v>50850.400000000001</v>
      </c>
      <c r="N7" s="86" t="str">
        <f t="shared" si="2"/>
        <v>25</v>
      </c>
      <c r="O7" s="22">
        <v>2651381</v>
      </c>
      <c r="P7" s="22">
        <v>8500</v>
      </c>
      <c r="Q7" s="63">
        <f t="shared" si="3"/>
        <v>5.3431274745751995</v>
      </c>
      <c r="R7" s="66">
        <f t="shared" si="4"/>
        <v>48.427027701332563</v>
      </c>
      <c r="S7" s="37"/>
      <c r="T7" s="38">
        <v>2</v>
      </c>
      <c r="U7" s="89">
        <f t="shared" si="5"/>
        <v>1.7806853582554516</v>
      </c>
      <c r="V7" s="25">
        <v>107</v>
      </c>
      <c r="W7" s="26">
        <v>0</v>
      </c>
      <c r="X7" s="25">
        <v>100</v>
      </c>
      <c r="Y7" s="25">
        <v>0</v>
      </c>
      <c r="Z7" s="25">
        <v>87</v>
      </c>
      <c r="AA7" s="27">
        <v>0</v>
      </c>
      <c r="AB7" s="28">
        <v>95</v>
      </c>
      <c r="AC7" s="39">
        <v>0</v>
      </c>
      <c r="AD7" s="91" t="str">
        <f t="shared" si="6"/>
        <v>14.29</v>
      </c>
      <c r="AE7" s="30">
        <v>5</v>
      </c>
      <c r="AF7" s="31">
        <v>3</v>
      </c>
      <c r="AG7" s="28">
        <v>0</v>
      </c>
      <c r="AH7" s="93">
        <f t="shared" si="7"/>
        <v>7.3097133956386289</v>
      </c>
      <c r="AI7" s="25">
        <v>3</v>
      </c>
      <c r="AJ7" s="26">
        <v>4</v>
      </c>
      <c r="AK7" s="25">
        <v>0</v>
      </c>
      <c r="AL7" s="26">
        <v>1</v>
      </c>
      <c r="AM7" s="25">
        <v>0</v>
      </c>
      <c r="AN7" s="26">
        <v>0</v>
      </c>
      <c r="AO7" s="95">
        <f t="shared" si="8"/>
        <v>7.185065420560746</v>
      </c>
      <c r="AP7" s="25">
        <v>10</v>
      </c>
      <c r="AQ7" s="99">
        <f t="shared" si="9"/>
        <v>2.6710280373831772</v>
      </c>
      <c r="AR7" s="16">
        <v>12000</v>
      </c>
      <c r="AS7" s="69" t="str">
        <f t="shared" si="10"/>
        <v>14.29</v>
      </c>
      <c r="AT7" s="32">
        <v>6</v>
      </c>
      <c r="AU7" s="101">
        <f t="shared" si="11"/>
        <v>8.0130841121495315</v>
      </c>
      <c r="AV7" s="73">
        <f t="shared" si="12"/>
        <v>55.539576323987532</v>
      </c>
      <c r="AW7" s="40"/>
      <c r="AX7" s="76">
        <f t="shared" si="13"/>
        <v>103.96660402532009</v>
      </c>
    </row>
    <row r="8" spans="1:50" ht="41.75" customHeight="1" x14ac:dyDescent="0.15">
      <c r="A8" s="15" t="s">
        <v>52</v>
      </c>
      <c r="B8" s="15" t="s">
        <v>52</v>
      </c>
      <c r="C8" s="16">
        <v>20112</v>
      </c>
      <c r="D8" s="17">
        <v>20112</v>
      </c>
      <c r="E8" s="43">
        <v>13524</v>
      </c>
      <c r="F8" s="44">
        <v>13524</v>
      </c>
      <c r="G8" s="16">
        <v>13680</v>
      </c>
      <c r="H8" s="16">
        <v>11500</v>
      </c>
      <c r="I8" s="83">
        <f t="shared" si="0"/>
        <v>23.672027290448341</v>
      </c>
      <c r="J8" s="20">
        <v>166336</v>
      </c>
      <c r="K8" s="41">
        <v>25000</v>
      </c>
      <c r="L8" s="80" t="str">
        <f t="shared" si="1"/>
        <v>0</v>
      </c>
      <c r="M8" s="22">
        <v>185016</v>
      </c>
      <c r="N8" s="86">
        <f t="shared" si="2"/>
        <v>22.192429780684879</v>
      </c>
      <c r="O8" s="22">
        <v>2651381</v>
      </c>
      <c r="P8" s="22">
        <v>0</v>
      </c>
      <c r="Q8" s="62">
        <f t="shared" si="3"/>
        <v>0</v>
      </c>
      <c r="R8" s="66">
        <f t="shared" si="4"/>
        <v>45.864457071133216</v>
      </c>
      <c r="S8" s="37"/>
      <c r="T8" s="38">
        <v>5</v>
      </c>
      <c r="U8" s="89">
        <f t="shared" si="5"/>
        <v>3.9694444444444446</v>
      </c>
      <c r="V8" s="25">
        <v>120</v>
      </c>
      <c r="W8" s="26">
        <v>0</v>
      </c>
      <c r="X8" s="25">
        <v>107</v>
      </c>
      <c r="Y8" s="25">
        <v>0</v>
      </c>
      <c r="Z8" s="25">
        <v>100</v>
      </c>
      <c r="AA8" s="27">
        <v>0</v>
      </c>
      <c r="AB8" s="28">
        <v>87</v>
      </c>
      <c r="AC8" s="39">
        <v>0</v>
      </c>
      <c r="AD8" s="91" t="str">
        <f t="shared" si="6"/>
        <v>14.29</v>
      </c>
      <c r="AE8" s="30">
        <v>7</v>
      </c>
      <c r="AF8" s="31">
        <v>5</v>
      </c>
      <c r="AG8" s="28">
        <v>3</v>
      </c>
      <c r="AH8" s="93">
        <f t="shared" si="7"/>
        <v>12.86693561786085</v>
      </c>
      <c r="AI8" s="25">
        <v>6</v>
      </c>
      <c r="AJ8" s="26">
        <v>5</v>
      </c>
      <c r="AK8" s="25">
        <v>3</v>
      </c>
      <c r="AL8" s="26">
        <v>4</v>
      </c>
      <c r="AM8" s="25">
        <v>0</v>
      </c>
      <c r="AN8" s="26">
        <v>1</v>
      </c>
      <c r="AO8" s="95" t="str">
        <f t="shared" si="8"/>
        <v>14.29</v>
      </c>
      <c r="AP8" s="25">
        <v>18</v>
      </c>
      <c r="AQ8" s="99">
        <f t="shared" si="9"/>
        <v>4.2869999999999999</v>
      </c>
      <c r="AR8" s="16">
        <v>25000</v>
      </c>
      <c r="AS8" s="69" t="str">
        <f t="shared" si="10"/>
        <v>14.29</v>
      </c>
      <c r="AT8" s="32">
        <v>9</v>
      </c>
      <c r="AU8" s="101">
        <f t="shared" si="11"/>
        <v>10.717499999999998</v>
      </c>
      <c r="AV8" s="73">
        <f t="shared" si="12"/>
        <v>74.710880062305293</v>
      </c>
      <c r="AW8" s="40"/>
      <c r="AX8" s="76">
        <f t="shared" si="13"/>
        <v>120.57533713343851</v>
      </c>
    </row>
    <row r="9" spans="1:50" ht="20.75" customHeight="1" x14ac:dyDescent="0.15">
      <c r="A9" s="15" t="s">
        <v>53</v>
      </c>
      <c r="B9" s="15" t="s">
        <v>53</v>
      </c>
      <c r="C9" s="16"/>
      <c r="D9" s="16"/>
      <c r="E9" s="45"/>
      <c r="F9" s="45"/>
      <c r="G9" s="16"/>
      <c r="H9" s="16"/>
      <c r="I9" s="83" t="e">
        <f t="shared" si="0"/>
        <v>#DIV/0!</v>
      </c>
      <c r="J9" s="20"/>
      <c r="K9" s="21"/>
      <c r="L9" s="80" t="e">
        <f t="shared" si="1"/>
        <v>#DIV/0!</v>
      </c>
      <c r="M9" s="22"/>
      <c r="N9" s="86" t="e">
        <f t="shared" si="2"/>
        <v>#DIV/0!</v>
      </c>
      <c r="O9" s="22"/>
      <c r="P9" s="22"/>
      <c r="Q9" s="62" t="e">
        <f t="shared" si="3"/>
        <v>#DIV/0!</v>
      </c>
      <c r="R9" s="66" t="e">
        <f t="shared" si="4"/>
        <v>#DIV/0!</v>
      </c>
      <c r="S9" s="37"/>
      <c r="T9" s="38"/>
      <c r="U9" s="89" t="e">
        <f t="shared" si="5"/>
        <v>#DIV/0!</v>
      </c>
      <c r="V9" s="25"/>
      <c r="W9" s="26"/>
      <c r="X9" s="25"/>
      <c r="Y9" s="25"/>
      <c r="Z9" s="25"/>
      <c r="AA9" s="27"/>
      <c r="AB9" s="28"/>
      <c r="AC9" s="39"/>
      <c r="AD9" s="91" t="e">
        <f t="shared" si="6"/>
        <v>#DIV/0!</v>
      </c>
      <c r="AE9" s="30"/>
      <c r="AF9" s="31"/>
      <c r="AG9" s="28"/>
      <c r="AH9" s="93" t="e">
        <f t="shared" si="7"/>
        <v>#DIV/0!</v>
      </c>
      <c r="AI9" s="25"/>
      <c r="AJ9" s="26"/>
      <c r="AK9" s="25"/>
      <c r="AL9" s="26"/>
      <c r="AM9" s="25"/>
      <c r="AN9" s="26"/>
      <c r="AO9" s="95" t="e">
        <f t="shared" si="8"/>
        <v>#DIV/0!</v>
      </c>
      <c r="AP9" s="25"/>
      <c r="AQ9" s="99" t="e">
        <f t="shared" si="9"/>
        <v>#DIV/0!</v>
      </c>
      <c r="AR9" s="16"/>
      <c r="AS9" s="69" t="e">
        <f t="shared" si="10"/>
        <v>#DIV/0!</v>
      </c>
      <c r="AT9" s="32"/>
      <c r="AU9" s="101" t="e">
        <f t="shared" si="11"/>
        <v>#DIV/0!</v>
      </c>
      <c r="AV9" s="73" t="e">
        <f t="shared" si="12"/>
        <v>#DIV/0!</v>
      </c>
      <c r="AW9" s="40"/>
      <c r="AX9" s="76" t="e">
        <f t="shared" si="13"/>
        <v>#DIV/0!</v>
      </c>
    </row>
    <row r="10" spans="1:50" ht="20.75" customHeight="1" x14ac:dyDescent="0.15">
      <c r="A10" s="15" t="s">
        <v>54</v>
      </c>
      <c r="B10" s="15" t="s">
        <v>54</v>
      </c>
      <c r="C10" s="16"/>
      <c r="D10" s="17"/>
      <c r="E10" s="46"/>
      <c r="F10" s="47"/>
      <c r="G10" s="16"/>
      <c r="H10" s="16"/>
      <c r="I10" s="83" t="e">
        <f t="shared" si="0"/>
        <v>#DIV/0!</v>
      </c>
      <c r="J10" s="20"/>
      <c r="K10" s="21"/>
      <c r="L10" s="80" t="e">
        <f t="shared" si="1"/>
        <v>#DIV/0!</v>
      </c>
      <c r="M10" s="22"/>
      <c r="N10" s="86" t="e">
        <f t="shared" si="2"/>
        <v>#DIV/0!</v>
      </c>
      <c r="O10" s="22"/>
      <c r="P10" s="22"/>
      <c r="Q10" s="62" t="e">
        <f t="shared" si="3"/>
        <v>#DIV/0!</v>
      </c>
      <c r="R10" s="66" t="e">
        <f t="shared" si="4"/>
        <v>#DIV/0!</v>
      </c>
      <c r="S10" s="37"/>
      <c r="T10" s="38"/>
      <c r="U10" s="89" t="e">
        <f t="shared" si="5"/>
        <v>#DIV/0!</v>
      </c>
      <c r="V10" s="25"/>
      <c r="W10" s="26"/>
      <c r="X10" s="25"/>
      <c r="Y10" s="25"/>
      <c r="Z10" s="25"/>
      <c r="AA10" s="27"/>
      <c r="AB10" s="28"/>
      <c r="AC10" s="39"/>
      <c r="AD10" s="91" t="e">
        <f t="shared" si="6"/>
        <v>#DIV/0!</v>
      </c>
      <c r="AE10" s="30"/>
      <c r="AF10" s="31"/>
      <c r="AG10" s="28"/>
      <c r="AH10" s="93" t="e">
        <f t="shared" si="7"/>
        <v>#DIV/0!</v>
      </c>
      <c r="AI10" s="25"/>
      <c r="AJ10" s="26"/>
      <c r="AK10" s="25"/>
      <c r="AL10" s="26"/>
      <c r="AM10" s="25"/>
      <c r="AN10" s="26"/>
      <c r="AO10" s="95" t="e">
        <f t="shared" si="8"/>
        <v>#DIV/0!</v>
      </c>
      <c r="AP10" s="25"/>
      <c r="AQ10" s="99" t="e">
        <f t="shared" si="9"/>
        <v>#DIV/0!</v>
      </c>
      <c r="AR10" s="16"/>
      <c r="AS10" s="69" t="e">
        <f t="shared" si="10"/>
        <v>#DIV/0!</v>
      </c>
      <c r="AT10" s="32"/>
      <c r="AU10" s="101" t="e">
        <f t="shared" si="11"/>
        <v>#DIV/0!</v>
      </c>
      <c r="AV10" s="73" t="e">
        <f t="shared" si="12"/>
        <v>#DIV/0!</v>
      </c>
      <c r="AW10" s="40"/>
      <c r="AX10" s="76" t="e">
        <f t="shared" si="13"/>
        <v>#DIV/0!</v>
      </c>
    </row>
    <row r="11" spans="1:50" ht="20.75" customHeight="1" x14ac:dyDescent="0.15">
      <c r="A11" s="15" t="s">
        <v>55</v>
      </c>
      <c r="B11" s="15" t="s">
        <v>55</v>
      </c>
      <c r="C11" s="16"/>
      <c r="D11" s="17"/>
      <c r="E11" s="48"/>
      <c r="F11" s="49"/>
      <c r="G11" s="16"/>
      <c r="H11" s="16"/>
      <c r="I11" s="83" t="e">
        <f t="shared" si="0"/>
        <v>#DIV/0!</v>
      </c>
      <c r="J11" s="20"/>
      <c r="K11" s="21"/>
      <c r="L11" s="80" t="e">
        <f t="shared" si="1"/>
        <v>#DIV/0!</v>
      </c>
      <c r="M11" s="22"/>
      <c r="N11" s="86" t="e">
        <f t="shared" si="2"/>
        <v>#DIV/0!</v>
      </c>
      <c r="O11" s="22"/>
      <c r="P11" s="22"/>
      <c r="Q11" s="63" t="e">
        <f t="shared" si="3"/>
        <v>#DIV/0!</v>
      </c>
      <c r="R11" s="66" t="e">
        <f t="shared" si="4"/>
        <v>#DIV/0!</v>
      </c>
      <c r="S11" s="37"/>
      <c r="T11" s="38"/>
      <c r="U11" s="89" t="e">
        <f t="shared" si="5"/>
        <v>#DIV/0!</v>
      </c>
      <c r="V11" s="25"/>
      <c r="W11" s="26"/>
      <c r="X11" s="25"/>
      <c r="Y11" s="25"/>
      <c r="Z11" s="25"/>
      <c r="AA11" s="27"/>
      <c r="AB11" s="28"/>
      <c r="AC11" s="39"/>
      <c r="AD11" s="91" t="e">
        <f t="shared" si="6"/>
        <v>#DIV/0!</v>
      </c>
      <c r="AE11" s="30"/>
      <c r="AF11" s="31"/>
      <c r="AG11" s="28"/>
      <c r="AH11" s="93" t="e">
        <f t="shared" si="7"/>
        <v>#DIV/0!</v>
      </c>
      <c r="AI11" s="25"/>
      <c r="AJ11" s="26"/>
      <c r="AK11" s="25"/>
      <c r="AL11" s="26"/>
      <c r="AM11" s="25"/>
      <c r="AN11" s="26"/>
      <c r="AO11" s="95" t="e">
        <f t="shared" si="8"/>
        <v>#DIV/0!</v>
      </c>
      <c r="AP11" s="25"/>
      <c r="AQ11" s="99" t="e">
        <f t="shared" si="9"/>
        <v>#DIV/0!</v>
      </c>
      <c r="AR11" s="16"/>
      <c r="AS11" s="69" t="e">
        <f t="shared" si="10"/>
        <v>#DIV/0!</v>
      </c>
      <c r="AT11" s="32"/>
      <c r="AU11" s="101" t="e">
        <f t="shared" si="11"/>
        <v>#DIV/0!</v>
      </c>
      <c r="AV11" s="73" t="e">
        <f t="shared" si="12"/>
        <v>#DIV/0!</v>
      </c>
      <c r="AW11" s="40"/>
      <c r="AX11" s="76" t="e">
        <f t="shared" si="13"/>
        <v>#DIV/0!</v>
      </c>
    </row>
    <row r="12" spans="1:50" ht="28.75" customHeight="1" x14ac:dyDescent="0.15">
      <c r="A12" s="15" t="s">
        <v>56</v>
      </c>
      <c r="B12" s="15" t="s">
        <v>56</v>
      </c>
      <c r="C12" s="16"/>
      <c r="D12" s="17"/>
      <c r="E12" s="34"/>
      <c r="F12" s="35"/>
      <c r="G12" s="16"/>
      <c r="H12" s="16"/>
      <c r="I12" s="83" t="e">
        <f t="shared" si="0"/>
        <v>#DIV/0!</v>
      </c>
      <c r="J12" s="20"/>
      <c r="K12" s="36"/>
      <c r="L12" s="80" t="e">
        <f t="shared" si="1"/>
        <v>#DIV/0!</v>
      </c>
      <c r="M12" s="22"/>
      <c r="N12" s="86" t="e">
        <f t="shared" si="2"/>
        <v>#DIV/0!</v>
      </c>
      <c r="O12" s="22"/>
      <c r="P12" s="22"/>
      <c r="Q12" s="62" t="e">
        <f t="shared" si="3"/>
        <v>#DIV/0!</v>
      </c>
      <c r="R12" s="66" t="e">
        <f t="shared" si="4"/>
        <v>#DIV/0!</v>
      </c>
      <c r="S12" s="37"/>
      <c r="T12" s="38"/>
      <c r="U12" s="89" t="e">
        <f t="shared" si="5"/>
        <v>#DIV/0!</v>
      </c>
      <c r="V12" s="25"/>
      <c r="W12" s="26"/>
      <c r="X12" s="25"/>
      <c r="Y12" s="25"/>
      <c r="Z12" s="25"/>
      <c r="AA12" s="27"/>
      <c r="AB12" s="28"/>
      <c r="AC12" s="39"/>
      <c r="AD12" s="91" t="e">
        <f t="shared" si="6"/>
        <v>#DIV/0!</v>
      </c>
      <c r="AE12" s="30"/>
      <c r="AF12" s="31"/>
      <c r="AG12" s="28"/>
      <c r="AH12" s="93" t="e">
        <f t="shared" si="7"/>
        <v>#DIV/0!</v>
      </c>
      <c r="AI12" s="25"/>
      <c r="AJ12" s="26"/>
      <c r="AK12" s="25"/>
      <c r="AL12" s="26"/>
      <c r="AM12" s="25"/>
      <c r="AN12" s="26"/>
      <c r="AO12" s="95" t="e">
        <f t="shared" si="8"/>
        <v>#DIV/0!</v>
      </c>
      <c r="AP12" s="25"/>
      <c r="AQ12" s="99" t="e">
        <f t="shared" si="9"/>
        <v>#DIV/0!</v>
      </c>
      <c r="AR12" s="16"/>
      <c r="AS12" s="69" t="e">
        <f t="shared" si="10"/>
        <v>#DIV/0!</v>
      </c>
      <c r="AT12" s="32"/>
      <c r="AU12" s="101" t="e">
        <f t="shared" si="11"/>
        <v>#DIV/0!</v>
      </c>
      <c r="AV12" s="73" t="e">
        <f t="shared" si="12"/>
        <v>#DIV/0!</v>
      </c>
      <c r="AW12" s="40"/>
      <c r="AX12" s="76" t="e">
        <f t="shared" si="13"/>
        <v>#DIV/0!</v>
      </c>
    </row>
    <row r="13" spans="1:50" ht="20.75" customHeight="1" x14ac:dyDescent="0.15">
      <c r="A13" s="15" t="s">
        <v>57</v>
      </c>
      <c r="B13" s="15" t="s">
        <v>57</v>
      </c>
      <c r="C13" s="16"/>
      <c r="D13" s="17"/>
      <c r="E13" s="48"/>
      <c r="F13" s="49"/>
      <c r="G13" s="16"/>
      <c r="H13" s="16"/>
      <c r="I13" s="83" t="e">
        <f t="shared" si="0"/>
        <v>#DIV/0!</v>
      </c>
      <c r="J13" s="20"/>
      <c r="K13" s="41"/>
      <c r="L13" s="80" t="e">
        <f t="shared" si="1"/>
        <v>#DIV/0!</v>
      </c>
      <c r="M13" s="22"/>
      <c r="N13" s="86" t="e">
        <f t="shared" si="2"/>
        <v>#DIV/0!</v>
      </c>
      <c r="O13" s="22"/>
      <c r="P13" s="22"/>
      <c r="Q13" s="63" t="e">
        <f t="shared" si="3"/>
        <v>#DIV/0!</v>
      </c>
      <c r="R13" s="66" t="e">
        <f t="shared" si="4"/>
        <v>#DIV/0!</v>
      </c>
      <c r="S13" s="37"/>
      <c r="T13" s="38"/>
      <c r="U13" s="89" t="e">
        <f t="shared" si="5"/>
        <v>#DIV/0!</v>
      </c>
      <c r="V13" s="25"/>
      <c r="W13" s="26"/>
      <c r="X13" s="25"/>
      <c r="Y13" s="25"/>
      <c r="Z13" s="25"/>
      <c r="AA13" s="27"/>
      <c r="AB13" s="28"/>
      <c r="AC13" s="39"/>
      <c r="AD13" s="91" t="e">
        <f t="shared" si="6"/>
        <v>#DIV/0!</v>
      </c>
      <c r="AE13" s="30"/>
      <c r="AF13" s="31"/>
      <c r="AG13" s="28"/>
      <c r="AH13" s="93" t="e">
        <f t="shared" si="7"/>
        <v>#DIV/0!</v>
      </c>
      <c r="AI13" s="25"/>
      <c r="AJ13" s="26"/>
      <c r="AK13" s="25"/>
      <c r="AL13" s="26"/>
      <c r="AM13" s="25"/>
      <c r="AN13" s="26"/>
      <c r="AO13" s="95" t="e">
        <f t="shared" si="8"/>
        <v>#DIV/0!</v>
      </c>
      <c r="AP13" s="25"/>
      <c r="AQ13" s="99" t="e">
        <f t="shared" si="9"/>
        <v>#DIV/0!</v>
      </c>
      <c r="AR13" s="16"/>
      <c r="AS13" s="68" t="e">
        <f t="shared" si="10"/>
        <v>#DIV/0!</v>
      </c>
      <c r="AT13" s="32"/>
      <c r="AU13" s="101" t="e">
        <f t="shared" si="11"/>
        <v>#DIV/0!</v>
      </c>
      <c r="AV13" s="73" t="e">
        <f t="shared" si="12"/>
        <v>#DIV/0!</v>
      </c>
      <c r="AW13" s="40"/>
      <c r="AX13" s="76" t="e">
        <f t="shared" si="13"/>
        <v>#DIV/0!</v>
      </c>
    </row>
    <row r="14" spans="1:50" ht="28.75" customHeight="1" x14ac:dyDescent="0.15">
      <c r="A14" s="15" t="s">
        <v>58</v>
      </c>
      <c r="B14" s="15" t="s">
        <v>58</v>
      </c>
      <c r="C14" s="16"/>
      <c r="D14" s="17"/>
      <c r="E14" s="34"/>
      <c r="F14" s="35"/>
      <c r="G14" s="16"/>
      <c r="H14" s="16"/>
      <c r="I14" s="83" t="e">
        <f t="shared" si="0"/>
        <v>#DIV/0!</v>
      </c>
      <c r="J14" s="20"/>
      <c r="K14" s="21"/>
      <c r="L14" s="80" t="e">
        <f t="shared" si="1"/>
        <v>#DIV/0!</v>
      </c>
      <c r="M14" s="22"/>
      <c r="N14" s="86" t="e">
        <f t="shared" si="2"/>
        <v>#DIV/0!</v>
      </c>
      <c r="O14" s="22"/>
      <c r="P14" s="22"/>
      <c r="Q14" s="63" t="e">
        <f t="shared" si="3"/>
        <v>#DIV/0!</v>
      </c>
      <c r="R14" s="66" t="e">
        <f t="shared" si="4"/>
        <v>#DIV/0!</v>
      </c>
      <c r="S14" s="37"/>
      <c r="T14" s="38"/>
      <c r="U14" s="89" t="e">
        <f t="shared" si="5"/>
        <v>#DIV/0!</v>
      </c>
      <c r="V14" s="25"/>
      <c r="W14" s="26"/>
      <c r="X14" s="25"/>
      <c r="Y14" s="25"/>
      <c r="Z14" s="25"/>
      <c r="AA14" s="27"/>
      <c r="AB14" s="28"/>
      <c r="AC14" s="39"/>
      <c r="AD14" s="91" t="e">
        <f t="shared" si="6"/>
        <v>#DIV/0!</v>
      </c>
      <c r="AE14" s="30"/>
      <c r="AF14" s="31"/>
      <c r="AG14" s="28"/>
      <c r="AH14" s="93" t="e">
        <f t="shared" si="7"/>
        <v>#DIV/0!</v>
      </c>
      <c r="AI14" s="25"/>
      <c r="AJ14" s="26"/>
      <c r="AK14" s="25"/>
      <c r="AL14" s="26"/>
      <c r="AM14" s="25"/>
      <c r="AN14" s="26"/>
      <c r="AO14" s="95" t="e">
        <f t="shared" si="8"/>
        <v>#DIV/0!</v>
      </c>
      <c r="AP14" s="25"/>
      <c r="AQ14" s="99" t="e">
        <f t="shared" si="9"/>
        <v>#DIV/0!</v>
      </c>
      <c r="AR14" s="16"/>
      <c r="AS14" s="69" t="e">
        <f t="shared" si="10"/>
        <v>#DIV/0!</v>
      </c>
      <c r="AT14" s="32"/>
      <c r="AU14" s="101" t="e">
        <f t="shared" si="11"/>
        <v>#DIV/0!</v>
      </c>
      <c r="AV14" s="73" t="e">
        <f t="shared" si="12"/>
        <v>#DIV/0!</v>
      </c>
      <c r="AW14" s="40"/>
      <c r="AX14" s="76" t="e">
        <f t="shared" si="13"/>
        <v>#DIV/0!</v>
      </c>
    </row>
    <row r="15" spans="1:50" ht="20.75" customHeight="1" x14ac:dyDescent="0.15">
      <c r="A15" s="15" t="s">
        <v>59</v>
      </c>
      <c r="B15" s="15" t="s">
        <v>59</v>
      </c>
      <c r="C15" s="16"/>
      <c r="D15" s="17"/>
      <c r="E15" s="34"/>
      <c r="F15" s="35"/>
      <c r="G15" s="16"/>
      <c r="H15" s="16"/>
      <c r="I15" s="83" t="e">
        <f t="shared" si="0"/>
        <v>#DIV/0!</v>
      </c>
      <c r="J15" s="20"/>
      <c r="K15" s="36"/>
      <c r="L15" s="80" t="e">
        <f t="shared" si="1"/>
        <v>#DIV/0!</v>
      </c>
      <c r="M15" s="22"/>
      <c r="N15" s="86" t="e">
        <f t="shared" si="2"/>
        <v>#DIV/0!</v>
      </c>
      <c r="O15" s="22"/>
      <c r="P15" s="22"/>
      <c r="Q15" s="62" t="e">
        <f t="shared" si="3"/>
        <v>#DIV/0!</v>
      </c>
      <c r="R15" s="66" t="e">
        <f t="shared" si="4"/>
        <v>#DIV/0!</v>
      </c>
      <c r="S15" s="37"/>
      <c r="T15" s="38"/>
      <c r="U15" s="89" t="e">
        <f t="shared" si="5"/>
        <v>#DIV/0!</v>
      </c>
      <c r="V15" s="25"/>
      <c r="W15" s="26"/>
      <c r="X15" s="25"/>
      <c r="Y15" s="25"/>
      <c r="Z15" s="25"/>
      <c r="AA15" s="27"/>
      <c r="AB15" s="28"/>
      <c r="AC15" s="39"/>
      <c r="AD15" s="91" t="e">
        <f t="shared" si="6"/>
        <v>#DIV/0!</v>
      </c>
      <c r="AE15" s="30"/>
      <c r="AF15" s="31"/>
      <c r="AG15" s="28"/>
      <c r="AH15" s="93" t="e">
        <f t="shared" si="7"/>
        <v>#DIV/0!</v>
      </c>
      <c r="AI15" s="25"/>
      <c r="AJ15" s="26"/>
      <c r="AK15" s="25"/>
      <c r="AL15" s="26"/>
      <c r="AM15" s="25"/>
      <c r="AN15" s="26"/>
      <c r="AO15" s="95" t="e">
        <f t="shared" si="8"/>
        <v>#DIV/0!</v>
      </c>
      <c r="AP15" s="25"/>
      <c r="AQ15" s="99" t="e">
        <f t="shared" si="9"/>
        <v>#DIV/0!</v>
      </c>
      <c r="AR15" s="16"/>
      <c r="AS15" s="69" t="e">
        <f t="shared" si="10"/>
        <v>#DIV/0!</v>
      </c>
      <c r="AT15" s="32"/>
      <c r="AU15" s="101" t="e">
        <f t="shared" si="11"/>
        <v>#DIV/0!</v>
      </c>
      <c r="AV15" s="73" t="e">
        <f t="shared" si="12"/>
        <v>#DIV/0!</v>
      </c>
      <c r="AW15" s="40"/>
      <c r="AX15" s="76" t="e">
        <f t="shared" si="13"/>
        <v>#DIV/0!</v>
      </c>
    </row>
    <row r="16" spans="1:50" ht="28.75" customHeight="1" x14ac:dyDescent="0.15">
      <c r="A16" s="15" t="s">
        <v>60</v>
      </c>
      <c r="B16" s="15" t="s">
        <v>60</v>
      </c>
      <c r="C16" s="16"/>
      <c r="D16" s="17"/>
      <c r="E16" s="34"/>
      <c r="F16" s="35"/>
      <c r="G16" s="16"/>
      <c r="H16" s="16"/>
      <c r="I16" s="83" t="e">
        <f t="shared" si="0"/>
        <v>#DIV/0!</v>
      </c>
      <c r="J16" s="20"/>
      <c r="K16" s="41"/>
      <c r="L16" s="80" t="e">
        <f t="shared" si="1"/>
        <v>#DIV/0!</v>
      </c>
      <c r="M16" s="22"/>
      <c r="N16" s="86" t="e">
        <f t="shared" si="2"/>
        <v>#DIV/0!</v>
      </c>
      <c r="O16" s="22"/>
      <c r="P16" s="22"/>
      <c r="Q16" s="62" t="e">
        <f t="shared" si="3"/>
        <v>#DIV/0!</v>
      </c>
      <c r="R16" s="66" t="e">
        <f t="shared" si="4"/>
        <v>#DIV/0!</v>
      </c>
      <c r="S16" s="37"/>
      <c r="T16" s="38"/>
      <c r="U16" s="89" t="e">
        <f t="shared" si="5"/>
        <v>#DIV/0!</v>
      </c>
      <c r="V16" s="25"/>
      <c r="W16" s="26"/>
      <c r="X16" s="25"/>
      <c r="Y16" s="25"/>
      <c r="Z16" s="25"/>
      <c r="AA16" s="27"/>
      <c r="AB16" s="28"/>
      <c r="AC16" s="39"/>
      <c r="AD16" s="91" t="e">
        <f t="shared" si="6"/>
        <v>#DIV/0!</v>
      </c>
      <c r="AE16" s="30"/>
      <c r="AF16" s="31"/>
      <c r="AG16" s="28"/>
      <c r="AH16" s="93" t="e">
        <f t="shared" si="7"/>
        <v>#DIV/0!</v>
      </c>
      <c r="AI16" s="25"/>
      <c r="AJ16" s="26"/>
      <c r="AK16" s="25"/>
      <c r="AL16" s="26"/>
      <c r="AM16" s="25"/>
      <c r="AN16" s="26"/>
      <c r="AO16" s="95" t="e">
        <f t="shared" si="8"/>
        <v>#DIV/0!</v>
      </c>
      <c r="AP16" s="25"/>
      <c r="AQ16" s="99" t="e">
        <f t="shared" si="9"/>
        <v>#DIV/0!</v>
      </c>
      <c r="AR16" s="16"/>
      <c r="AS16" s="69" t="e">
        <f t="shared" si="10"/>
        <v>#DIV/0!</v>
      </c>
      <c r="AT16" s="32"/>
      <c r="AU16" s="101" t="e">
        <f t="shared" si="11"/>
        <v>#DIV/0!</v>
      </c>
      <c r="AV16" s="73" t="e">
        <f t="shared" si="12"/>
        <v>#DIV/0!</v>
      </c>
      <c r="AW16" s="40"/>
      <c r="AX16" s="76" t="e">
        <f t="shared" si="13"/>
        <v>#DIV/0!</v>
      </c>
    </row>
    <row r="17" spans="1:50" ht="28.75" customHeight="1" x14ac:dyDescent="0.15">
      <c r="A17" s="15" t="s">
        <v>61</v>
      </c>
      <c r="B17" s="15" t="s">
        <v>61</v>
      </c>
      <c r="C17" s="16"/>
      <c r="D17" s="17"/>
      <c r="E17" s="34"/>
      <c r="F17" s="35"/>
      <c r="G17" s="16"/>
      <c r="H17" s="16"/>
      <c r="I17" s="83" t="e">
        <f t="shared" si="0"/>
        <v>#DIV/0!</v>
      </c>
      <c r="J17" s="20"/>
      <c r="K17" s="36"/>
      <c r="L17" s="80" t="e">
        <f t="shared" si="1"/>
        <v>#DIV/0!</v>
      </c>
      <c r="M17" s="22"/>
      <c r="N17" s="86" t="e">
        <f t="shared" si="2"/>
        <v>#DIV/0!</v>
      </c>
      <c r="O17" s="22"/>
      <c r="P17" s="22"/>
      <c r="Q17" s="62" t="e">
        <f t="shared" si="3"/>
        <v>#DIV/0!</v>
      </c>
      <c r="R17" s="66" t="e">
        <f t="shared" si="4"/>
        <v>#DIV/0!</v>
      </c>
      <c r="S17" s="37"/>
      <c r="T17" s="38"/>
      <c r="U17" s="89" t="e">
        <f t="shared" si="5"/>
        <v>#DIV/0!</v>
      </c>
      <c r="V17" s="25"/>
      <c r="W17" s="26"/>
      <c r="X17" s="25"/>
      <c r="Y17" s="25"/>
      <c r="Z17" s="25"/>
      <c r="AA17" s="27"/>
      <c r="AB17" s="28"/>
      <c r="AC17" s="39"/>
      <c r="AD17" s="91" t="e">
        <f t="shared" si="6"/>
        <v>#DIV/0!</v>
      </c>
      <c r="AE17" s="30"/>
      <c r="AF17" s="31"/>
      <c r="AG17" s="28"/>
      <c r="AH17" s="93" t="e">
        <f t="shared" si="7"/>
        <v>#DIV/0!</v>
      </c>
      <c r="AI17" s="25"/>
      <c r="AJ17" s="26"/>
      <c r="AK17" s="25"/>
      <c r="AL17" s="26"/>
      <c r="AM17" s="25"/>
      <c r="AN17" s="26"/>
      <c r="AO17" s="95" t="e">
        <f t="shared" si="8"/>
        <v>#DIV/0!</v>
      </c>
      <c r="AP17" s="25"/>
      <c r="AQ17" s="99" t="e">
        <f t="shared" si="9"/>
        <v>#DIV/0!</v>
      </c>
      <c r="AR17" s="16"/>
      <c r="AS17" s="69" t="e">
        <f t="shared" si="10"/>
        <v>#DIV/0!</v>
      </c>
      <c r="AT17" s="32"/>
      <c r="AU17" s="101" t="e">
        <f t="shared" si="11"/>
        <v>#DIV/0!</v>
      </c>
      <c r="AV17" s="73" t="e">
        <f t="shared" si="12"/>
        <v>#DIV/0!</v>
      </c>
      <c r="AW17" s="40"/>
      <c r="AX17" s="76" t="e">
        <f t="shared" si="13"/>
        <v>#DIV/0!</v>
      </c>
    </row>
    <row r="18" spans="1:50" ht="28.75" customHeight="1" x14ac:dyDescent="0.15">
      <c r="A18" s="15" t="s">
        <v>62</v>
      </c>
      <c r="B18" s="15" t="s">
        <v>62</v>
      </c>
      <c r="C18" s="16"/>
      <c r="D18" s="17"/>
      <c r="E18" s="34"/>
      <c r="F18" s="35"/>
      <c r="G18" s="16"/>
      <c r="H18" s="16"/>
      <c r="I18" s="83" t="e">
        <f t="shared" si="0"/>
        <v>#DIV/0!</v>
      </c>
      <c r="J18" s="20"/>
      <c r="K18" s="42"/>
      <c r="L18" s="80" t="e">
        <f t="shared" si="1"/>
        <v>#DIV/0!</v>
      </c>
      <c r="M18" s="22"/>
      <c r="N18" s="86" t="e">
        <f t="shared" si="2"/>
        <v>#DIV/0!</v>
      </c>
      <c r="O18" s="22"/>
      <c r="P18" s="22"/>
      <c r="Q18" s="62" t="e">
        <f t="shared" si="3"/>
        <v>#DIV/0!</v>
      </c>
      <c r="R18" s="66" t="e">
        <f t="shared" si="4"/>
        <v>#DIV/0!</v>
      </c>
      <c r="S18" s="37"/>
      <c r="T18" s="38"/>
      <c r="U18" s="89" t="e">
        <f t="shared" si="5"/>
        <v>#DIV/0!</v>
      </c>
      <c r="V18" s="25"/>
      <c r="W18" s="26"/>
      <c r="X18" s="25"/>
      <c r="Y18" s="25"/>
      <c r="Z18" s="25"/>
      <c r="AA18" s="27"/>
      <c r="AB18" s="28"/>
      <c r="AC18" s="39"/>
      <c r="AD18" s="91" t="e">
        <f t="shared" si="6"/>
        <v>#DIV/0!</v>
      </c>
      <c r="AE18" s="30"/>
      <c r="AF18" s="31"/>
      <c r="AG18" s="28"/>
      <c r="AH18" s="93" t="e">
        <f t="shared" si="7"/>
        <v>#DIV/0!</v>
      </c>
      <c r="AI18" s="25"/>
      <c r="AJ18" s="26"/>
      <c r="AK18" s="25"/>
      <c r="AL18" s="26"/>
      <c r="AM18" s="25"/>
      <c r="AN18" s="26"/>
      <c r="AO18" s="95" t="e">
        <f t="shared" si="8"/>
        <v>#DIV/0!</v>
      </c>
      <c r="AP18" s="25"/>
      <c r="AQ18" s="99" t="e">
        <f t="shared" si="9"/>
        <v>#DIV/0!</v>
      </c>
      <c r="AR18" s="16"/>
      <c r="AS18" s="69" t="e">
        <f t="shared" si="10"/>
        <v>#DIV/0!</v>
      </c>
      <c r="AT18" s="32"/>
      <c r="AU18" s="101" t="e">
        <f t="shared" si="11"/>
        <v>#DIV/0!</v>
      </c>
      <c r="AV18" s="73" t="e">
        <f t="shared" si="12"/>
        <v>#DIV/0!</v>
      </c>
      <c r="AW18" s="40"/>
      <c r="AX18" s="76" t="e">
        <f t="shared" si="13"/>
        <v>#DIV/0!</v>
      </c>
    </row>
    <row r="19" spans="1:50" ht="28.75" customHeight="1" x14ac:dyDescent="0.15">
      <c r="A19" s="15" t="s">
        <v>63</v>
      </c>
      <c r="B19" s="15" t="s">
        <v>63</v>
      </c>
      <c r="C19" s="16"/>
      <c r="D19" s="17"/>
      <c r="E19" s="50"/>
      <c r="F19" s="51"/>
      <c r="G19" s="16"/>
      <c r="H19" s="16"/>
      <c r="I19" s="84" t="e">
        <f t="shared" si="0"/>
        <v>#DIV/0!</v>
      </c>
      <c r="J19" s="52"/>
      <c r="K19" s="41"/>
      <c r="L19" s="81" t="e">
        <f t="shared" si="1"/>
        <v>#DIV/0!</v>
      </c>
      <c r="M19" s="18"/>
      <c r="N19" s="87" t="e">
        <f t="shared" si="2"/>
        <v>#DIV/0!</v>
      </c>
      <c r="O19" s="18"/>
      <c r="P19" s="18"/>
      <c r="Q19" s="64" t="e">
        <f t="shared" si="3"/>
        <v>#DIV/0!</v>
      </c>
      <c r="R19" s="67" t="e">
        <f t="shared" si="4"/>
        <v>#DIV/0!</v>
      </c>
      <c r="S19" s="53"/>
      <c r="T19" s="54"/>
      <c r="U19" s="90" t="e">
        <f t="shared" si="5"/>
        <v>#DIV/0!</v>
      </c>
      <c r="V19" s="25"/>
      <c r="W19" s="55"/>
      <c r="X19" s="25"/>
      <c r="Y19" s="25"/>
      <c r="Z19" s="25"/>
      <c r="AA19" s="56"/>
      <c r="AB19" s="57"/>
      <c r="AC19" s="58"/>
      <c r="AD19" s="92" t="e">
        <f t="shared" si="6"/>
        <v>#DIV/0!</v>
      </c>
      <c r="AE19" s="30"/>
      <c r="AF19" s="31"/>
      <c r="AG19" s="57"/>
      <c r="AH19" s="94" t="e">
        <f t="shared" si="7"/>
        <v>#DIV/0!</v>
      </c>
      <c r="AI19" s="25"/>
      <c r="AJ19" s="55"/>
      <c r="AK19" s="25"/>
      <c r="AL19" s="55"/>
      <c r="AM19" s="25"/>
      <c r="AN19" s="55"/>
      <c r="AO19" s="96" t="e">
        <f t="shared" si="8"/>
        <v>#DIV/0!</v>
      </c>
      <c r="AP19" s="25"/>
      <c r="AQ19" s="99" t="e">
        <f t="shared" si="9"/>
        <v>#DIV/0!</v>
      </c>
      <c r="AR19" s="16"/>
      <c r="AS19" s="71" t="e">
        <f t="shared" si="10"/>
        <v>#DIV/0!</v>
      </c>
      <c r="AT19" s="32"/>
      <c r="AU19" s="102" t="e">
        <f t="shared" si="11"/>
        <v>#DIV/0!</v>
      </c>
      <c r="AV19" s="74" t="e">
        <f t="shared" si="12"/>
        <v>#DIV/0!</v>
      </c>
      <c r="AW19" s="59"/>
      <c r="AX19" s="77" t="e">
        <f t="shared" si="13"/>
        <v>#DIV/0!</v>
      </c>
    </row>
  </sheetData>
  <mergeCells count="1">
    <mergeCell ref="A1:AX1"/>
  </mergeCells>
  <pageMargins left="0.5" right="0.5" top="0.75" bottom="0.75" header="0.27777800000000002" footer="0.27777800000000002"/>
  <pageSetup scale="77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Measuring Financial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2022-07-27T15:49:46Z</dcterms:created>
  <dcterms:modified xsi:type="dcterms:W3CDTF">2022-07-27T16:26:05Z</dcterms:modified>
</cp:coreProperties>
</file>